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9105" windowHeight="7890" firstSheet="3" activeTab="3"/>
  </bookViews>
  <sheets>
    <sheet name="титул" sheetId="2" state="hidden" r:id="rId1"/>
    <sheet name="Лист1" sheetId="3" state="hidden" r:id="rId2"/>
    <sheet name="Лист2" sheetId="4" state="hidden" r:id="rId3"/>
    <sheet name="Лист3" sheetId="5" r:id="rId4"/>
  </sheets>
  <definedNames>
    <definedName name="_xlnm.Print_Area" localSheetId="2">Лист2!$A$1:$BS$29</definedName>
    <definedName name="_xlnm.Print_Area" localSheetId="0">титул!$A$4:$BR$51</definedName>
  </definedNames>
  <calcPr calcId="125725"/>
</workbook>
</file>

<file path=xl/calcChain.xml><?xml version="1.0" encoding="utf-8"?>
<calcChain xmlns="http://schemas.openxmlformats.org/spreadsheetml/2006/main">
  <c r="T30" i="5"/>
  <c r="G30"/>
  <c r="E30"/>
  <c r="BK30"/>
  <c r="R30"/>
  <c r="P30"/>
  <c r="N30"/>
  <c r="L30"/>
  <c r="H30"/>
  <c r="F30"/>
  <c r="D30"/>
  <c r="I16"/>
  <c r="I17"/>
  <c r="I18"/>
  <c r="I19"/>
  <c r="I20"/>
  <c r="I21"/>
  <c r="I24"/>
  <c r="I25"/>
  <c r="I26"/>
  <c r="I27"/>
  <c r="M29"/>
  <c r="M30" s="1"/>
  <c r="O20"/>
  <c r="O21"/>
  <c r="O22"/>
  <c r="O26"/>
  <c r="O27"/>
  <c r="O28"/>
  <c r="O29"/>
  <c r="Q20"/>
  <c r="Q21"/>
  <c r="Q24"/>
  <c r="Q25"/>
  <c r="Q26"/>
  <c r="Q28"/>
  <c r="S20"/>
  <c r="S30" s="1"/>
  <c r="U30"/>
  <c r="Z30"/>
  <c r="AA30"/>
  <c r="AB30"/>
  <c r="AC30"/>
  <c r="AS30"/>
  <c r="AU30"/>
  <c r="AV30"/>
  <c r="AW30"/>
  <c r="AY30"/>
  <c r="AZ30"/>
  <c r="BA30"/>
  <c r="BD30"/>
  <c r="BB30"/>
  <c r="BC30"/>
  <c r="BL17"/>
  <c r="BL26"/>
  <c r="BL16"/>
  <c r="BJ30"/>
  <c r="BG30"/>
  <c r="AX30"/>
  <c r="AT30"/>
  <c r="AR30"/>
  <c r="AQ30"/>
  <c r="AO30"/>
  <c r="AM30"/>
  <c r="AK30"/>
  <c r="AG30"/>
  <c r="AE30"/>
  <c r="X30"/>
  <c r="V30"/>
  <c r="J30"/>
  <c r="C30"/>
  <c r="Y29"/>
  <c r="W29"/>
  <c r="BL29"/>
  <c r="BH28"/>
  <c r="BE28"/>
  <c r="Y28"/>
  <c r="W28"/>
  <c r="K28"/>
  <c r="Y27"/>
  <c r="W27"/>
  <c r="K27"/>
  <c r="Y26"/>
  <c r="K26"/>
  <c r="Y25"/>
  <c r="W25"/>
  <c r="BL25" s="1"/>
  <c r="BE24"/>
  <c r="BL24"/>
  <c r="BL23"/>
  <c r="BH22"/>
  <c r="Y22"/>
  <c r="W22"/>
  <c r="Y21"/>
  <c r="W21"/>
  <c r="K21"/>
  <c r="K20"/>
  <c r="BL20" s="1"/>
  <c r="BH19"/>
  <c r="K19"/>
  <c r="Y18"/>
  <c r="BL18" s="1"/>
  <c r="AI17"/>
  <c r="AI30" s="1"/>
  <c r="Y17"/>
  <c r="W17"/>
  <c r="AP26" i="4"/>
  <c r="AQ26"/>
  <c r="AR26"/>
  <c r="AS26"/>
  <c r="AT26"/>
  <c r="AU26"/>
  <c r="AV26"/>
  <c r="AW26"/>
  <c r="AX26"/>
  <c r="AY26"/>
  <c r="AZ26"/>
  <c r="BA26"/>
  <c r="BB26"/>
  <c r="BD26"/>
  <c r="BE26"/>
  <c r="BG26"/>
  <c r="BH26"/>
  <c r="BI26"/>
  <c r="BJ26"/>
  <c r="AO26"/>
  <c r="BC12"/>
  <c r="BC15"/>
  <c r="AA26"/>
  <c r="F26"/>
  <c r="X26"/>
  <c r="V26"/>
  <c r="AM26"/>
  <c r="U26"/>
  <c r="R26"/>
  <c r="P26"/>
  <c r="N26"/>
  <c r="L26"/>
  <c r="H26"/>
  <c r="D26"/>
  <c r="C26"/>
  <c r="S13"/>
  <c r="S14"/>
  <c r="S15"/>
  <c r="S16"/>
  <c r="S17"/>
  <c r="S18"/>
  <c r="S19"/>
  <c r="S20"/>
  <c r="S21"/>
  <c r="S22"/>
  <c r="S23"/>
  <c r="S24"/>
  <c r="S25"/>
  <c r="S12"/>
  <c r="BC13"/>
  <c r="BC14"/>
  <c r="BC16"/>
  <c r="BC17"/>
  <c r="BC18"/>
  <c r="BC19"/>
  <c r="BC20"/>
  <c r="BC22"/>
  <c r="BC23"/>
  <c r="BC24"/>
  <c r="BC25"/>
  <c r="BH30" i="5" l="1"/>
  <c r="BL21"/>
  <c r="BE30"/>
  <c r="O30"/>
  <c r="Q30"/>
  <c r="I30"/>
  <c r="BL28"/>
  <c r="BL19"/>
  <c r="BL22"/>
  <c r="BL27"/>
  <c r="Y30"/>
  <c r="W30"/>
  <c r="BC26" i="4"/>
  <c r="BL30" i="5" l="1"/>
  <c r="AK26" i="4"/>
  <c r="AI26"/>
  <c r="AE26"/>
  <c r="AC26"/>
  <c r="J26"/>
  <c r="Y25"/>
  <c r="W25"/>
  <c r="O25"/>
  <c r="M25"/>
  <c r="K25"/>
  <c r="I25"/>
  <c r="E25"/>
  <c r="BF24"/>
  <c r="Y24"/>
  <c r="W24"/>
  <c r="Q24"/>
  <c r="O24"/>
  <c r="M24"/>
  <c r="K24"/>
  <c r="I24"/>
  <c r="E24"/>
  <c r="Y23"/>
  <c r="W23"/>
  <c r="Q23"/>
  <c r="O23"/>
  <c r="M23"/>
  <c r="K23"/>
  <c r="I23"/>
  <c r="E23"/>
  <c r="BK23" s="1"/>
  <c r="Y22"/>
  <c r="W22"/>
  <c r="Q22"/>
  <c r="O22"/>
  <c r="M22"/>
  <c r="K22"/>
  <c r="I22"/>
  <c r="E22"/>
  <c r="BK22" s="1"/>
  <c r="BF21"/>
  <c r="Y21"/>
  <c r="W21"/>
  <c r="Q21"/>
  <c r="O21"/>
  <c r="M21"/>
  <c r="K21"/>
  <c r="I21"/>
  <c r="E21"/>
  <c r="BF20"/>
  <c r="Y20"/>
  <c r="W20"/>
  <c r="Q20"/>
  <c r="O20"/>
  <c r="M20"/>
  <c r="K20"/>
  <c r="I20"/>
  <c r="E20"/>
  <c r="Y19"/>
  <c r="W19"/>
  <c r="O19"/>
  <c r="M19"/>
  <c r="K19"/>
  <c r="I19"/>
  <c r="E19"/>
  <c r="BF18"/>
  <c r="Y18"/>
  <c r="W18"/>
  <c r="O18"/>
  <c r="M18"/>
  <c r="K18"/>
  <c r="I18"/>
  <c r="E18"/>
  <c r="BF17"/>
  <c r="Y17"/>
  <c r="W17"/>
  <c r="Q17"/>
  <c r="O17"/>
  <c r="M17"/>
  <c r="K17"/>
  <c r="I17"/>
  <c r="E17"/>
  <c r="BF16"/>
  <c r="Y16"/>
  <c r="W16"/>
  <c r="Q16"/>
  <c r="O16"/>
  <c r="M16"/>
  <c r="K16"/>
  <c r="I16"/>
  <c r="E16"/>
  <c r="BF15"/>
  <c r="Y15"/>
  <c r="W15"/>
  <c r="Q15"/>
  <c r="O15"/>
  <c r="M15"/>
  <c r="K15"/>
  <c r="I15"/>
  <c r="E15"/>
  <c r="Y14"/>
  <c r="W14"/>
  <c r="Q14"/>
  <c r="O14"/>
  <c r="M14"/>
  <c r="K14"/>
  <c r="I14"/>
  <c r="E14"/>
  <c r="BK14" s="1"/>
  <c r="AG13"/>
  <c r="AG26" s="1"/>
  <c r="Y13"/>
  <c r="W13"/>
  <c r="S26"/>
  <c r="Q13"/>
  <c r="O13"/>
  <c r="M13"/>
  <c r="K13"/>
  <c r="K26" s="1"/>
  <c r="I13"/>
  <c r="E13"/>
  <c r="BK13" s="1"/>
  <c r="Y12"/>
  <c r="W12"/>
  <c r="W26" s="1"/>
  <c r="O12"/>
  <c r="M12"/>
  <c r="M26" s="1"/>
  <c r="I12"/>
  <c r="E12"/>
  <c r="U24" i="2"/>
  <c r="I26" i="4" l="1"/>
  <c r="O26"/>
  <c r="Y26"/>
  <c r="BK16"/>
  <c r="BK19"/>
  <c r="BK21"/>
  <c r="BK25"/>
  <c r="E26"/>
  <c r="BK12"/>
  <c r="BF26"/>
  <c r="BK15"/>
  <c r="BK17"/>
  <c r="BK18"/>
  <c r="BK20"/>
  <c r="BK24"/>
  <c r="Q26"/>
  <c r="BD24" i="3"/>
  <c r="BB24"/>
  <c r="BA24"/>
  <c r="AZ24"/>
  <c r="AU24"/>
  <c r="AS24"/>
  <c r="AQ24"/>
  <c r="AO24"/>
  <c r="AM24"/>
  <c r="AK24"/>
  <c r="AI24"/>
  <c r="AE24"/>
  <c r="AC24"/>
  <c r="AA24"/>
  <c r="X24"/>
  <c r="V24"/>
  <c r="U24"/>
  <c r="R24"/>
  <c r="P24"/>
  <c r="N24"/>
  <c r="L24"/>
  <c r="J24"/>
  <c r="H24"/>
  <c r="I24" s="1"/>
  <c r="D24"/>
  <c r="BE23"/>
  <c r="BC23"/>
  <c r="Y23"/>
  <c r="W23"/>
  <c r="O23"/>
  <c r="M23"/>
  <c r="K23"/>
  <c r="I23"/>
  <c r="E23"/>
  <c r="BE22"/>
  <c r="BC22"/>
  <c r="Y22"/>
  <c r="W22"/>
  <c r="S22"/>
  <c r="Q22"/>
  <c r="O22"/>
  <c r="M22"/>
  <c r="K22"/>
  <c r="I22"/>
  <c r="E22"/>
  <c r="BC21"/>
  <c r="Y21"/>
  <c r="W21"/>
  <c r="S21"/>
  <c r="Q21"/>
  <c r="O21"/>
  <c r="M21"/>
  <c r="K21"/>
  <c r="I21"/>
  <c r="E21"/>
  <c r="BE20"/>
  <c r="BC20"/>
  <c r="Y20"/>
  <c r="W20"/>
  <c r="S20"/>
  <c r="Q20"/>
  <c r="O20"/>
  <c r="M20"/>
  <c r="K20"/>
  <c r="I20"/>
  <c r="E20"/>
  <c r="BE19"/>
  <c r="BC19"/>
  <c r="Y19"/>
  <c r="W19"/>
  <c r="S19"/>
  <c r="Q19"/>
  <c r="O19"/>
  <c r="M19"/>
  <c r="K19"/>
  <c r="I19"/>
  <c r="E19"/>
  <c r="BE18"/>
  <c r="BC18"/>
  <c r="Y18"/>
  <c r="W18"/>
  <c r="Q18"/>
  <c r="O18"/>
  <c r="M18"/>
  <c r="K18"/>
  <c r="I18"/>
  <c r="E18"/>
  <c r="BE17"/>
  <c r="BC17"/>
  <c r="Y17"/>
  <c r="W17"/>
  <c r="S17"/>
  <c r="Q17"/>
  <c r="O17"/>
  <c r="M17"/>
  <c r="K17"/>
  <c r="I17"/>
  <c r="E17"/>
  <c r="BE16"/>
  <c r="BC16"/>
  <c r="Y16"/>
  <c r="W16"/>
  <c r="S16"/>
  <c r="O16"/>
  <c r="M16"/>
  <c r="K16"/>
  <c r="I16"/>
  <c r="E16"/>
  <c r="BE15"/>
  <c r="BC15"/>
  <c r="Y15"/>
  <c r="W15"/>
  <c r="S15"/>
  <c r="Q15"/>
  <c r="O15"/>
  <c r="M15"/>
  <c r="K15"/>
  <c r="I15"/>
  <c r="E15"/>
  <c r="BE14"/>
  <c r="BC14"/>
  <c r="Y14"/>
  <c r="W14"/>
  <c r="S14"/>
  <c r="Q14"/>
  <c r="O14"/>
  <c r="M14"/>
  <c r="K14"/>
  <c r="I14"/>
  <c r="E14"/>
  <c r="BE13"/>
  <c r="BE24" s="1"/>
  <c r="BC13"/>
  <c r="Y13"/>
  <c r="W13"/>
  <c r="S13"/>
  <c r="Q13"/>
  <c r="O13"/>
  <c r="M13"/>
  <c r="K13"/>
  <c r="I13"/>
  <c r="E13"/>
  <c r="BC12"/>
  <c r="Y12"/>
  <c r="W12"/>
  <c r="S12"/>
  <c r="Q12"/>
  <c r="O12"/>
  <c r="M12"/>
  <c r="K12"/>
  <c r="I12"/>
  <c r="E12"/>
  <c r="BC11"/>
  <c r="BC24" s="1"/>
  <c r="AG11"/>
  <c r="AG24" s="1"/>
  <c r="Y11"/>
  <c r="W11"/>
  <c r="S11"/>
  <c r="S24" s="1"/>
  <c r="Q11"/>
  <c r="Q24" s="1"/>
  <c r="O11"/>
  <c r="M11"/>
  <c r="K11"/>
  <c r="I11"/>
  <c r="E11"/>
  <c r="Y10"/>
  <c r="Y24" s="1"/>
  <c r="W10"/>
  <c r="W24" s="1"/>
  <c r="O10"/>
  <c r="O24" s="1"/>
  <c r="M10"/>
  <c r="M24" s="1"/>
  <c r="K10"/>
  <c r="K24" s="1"/>
  <c r="I10"/>
  <c r="E10"/>
  <c r="E24" s="1"/>
  <c r="I11" i="2"/>
  <c r="I12"/>
  <c r="I13"/>
  <c r="I14"/>
  <c r="I15"/>
  <c r="I16"/>
  <c r="I17"/>
  <c r="I18"/>
  <c r="I19"/>
  <c r="I20"/>
  <c r="I21"/>
  <c r="I22"/>
  <c r="I23"/>
  <c r="I10"/>
  <c r="I24" s="1"/>
  <c r="J24"/>
  <c r="K11"/>
  <c r="K12"/>
  <c r="K13"/>
  <c r="K14"/>
  <c r="K15"/>
  <c r="K16"/>
  <c r="K17"/>
  <c r="K18"/>
  <c r="K19"/>
  <c r="K20"/>
  <c r="K21"/>
  <c r="K22"/>
  <c r="K23"/>
  <c r="N24"/>
  <c r="P24"/>
  <c r="R24"/>
  <c r="L24"/>
  <c r="H24"/>
  <c r="D24"/>
  <c r="BD24"/>
  <c r="BB24"/>
  <c r="BC23"/>
  <c r="AZ24"/>
  <c r="AM24"/>
  <c r="X24"/>
  <c r="V24"/>
  <c r="E11"/>
  <c r="E12"/>
  <c r="E13"/>
  <c r="E14"/>
  <c r="E15"/>
  <c r="E16"/>
  <c r="E17"/>
  <c r="E18"/>
  <c r="E19"/>
  <c r="E20"/>
  <c r="E21"/>
  <c r="E22"/>
  <c r="E23"/>
  <c r="E10"/>
  <c r="E24" s="1"/>
  <c r="BE13"/>
  <c r="BE14"/>
  <c r="BE15"/>
  <c r="BE16"/>
  <c r="BE17"/>
  <c r="BE18"/>
  <c r="BE19"/>
  <c r="BE20"/>
  <c r="BE22"/>
  <c r="BE23"/>
  <c r="BA24"/>
  <c r="AC24"/>
  <c r="AU24"/>
  <c r="AS24"/>
  <c r="AQ24"/>
  <c r="AO24"/>
  <c r="AK24"/>
  <c r="AI24"/>
  <c r="AE24"/>
  <c r="AA24"/>
  <c r="O11"/>
  <c r="O12"/>
  <c r="O13"/>
  <c r="O14"/>
  <c r="O15"/>
  <c r="O16"/>
  <c r="O17"/>
  <c r="O18"/>
  <c r="O19"/>
  <c r="O20"/>
  <c r="O21"/>
  <c r="O22"/>
  <c r="O23"/>
  <c r="O10"/>
  <c r="O24" s="1"/>
  <c r="AG11"/>
  <c r="AG24" s="1"/>
  <c r="W11"/>
  <c r="W12"/>
  <c r="W13"/>
  <c r="W14"/>
  <c r="W15"/>
  <c r="W16"/>
  <c r="W17"/>
  <c r="W18"/>
  <c r="W19"/>
  <c r="W20"/>
  <c r="W21"/>
  <c r="W22"/>
  <c r="W23"/>
  <c r="W10"/>
  <c r="Y11"/>
  <c r="Y12"/>
  <c r="Y13"/>
  <c r="Y14"/>
  <c r="Y15"/>
  <c r="Y16"/>
  <c r="Y17"/>
  <c r="Y18"/>
  <c r="Y19"/>
  <c r="Y20"/>
  <c r="Y21"/>
  <c r="Y22"/>
  <c r="Y23"/>
  <c r="Y10"/>
  <c r="BK26" i="4" l="1"/>
  <c r="BE24" i="2"/>
  <c r="Y24"/>
  <c r="W24"/>
  <c r="K24"/>
  <c r="BH24" i="3"/>
  <c r="M23" i="2"/>
  <c r="BJ23" s="1"/>
  <c r="Q11"/>
  <c r="Q12"/>
  <c r="Q13"/>
  <c r="Q14"/>
  <c r="Q15"/>
  <c r="Q17"/>
  <c r="Q18"/>
  <c r="Q19"/>
  <c r="Q20"/>
  <c r="Q21"/>
  <c r="Q22"/>
  <c r="BC12"/>
  <c r="BC13"/>
  <c r="BC14"/>
  <c r="BC15"/>
  <c r="BC16"/>
  <c r="BC17"/>
  <c r="BJ17" s="1"/>
  <c r="BC18"/>
  <c r="BC19"/>
  <c r="BC20"/>
  <c r="BC21"/>
  <c r="BC22"/>
  <c r="BC11"/>
  <c r="S12"/>
  <c r="S13"/>
  <c r="BJ13" s="1"/>
  <c r="S14"/>
  <c r="S15"/>
  <c r="S16"/>
  <c r="S17"/>
  <c r="S19"/>
  <c r="S20"/>
  <c r="BJ20" s="1"/>
  <c r="S21"/>
  <c r="BJ21" s="1"/>
  <c r="S22"/>
  <c r="BJ22" s="1"/>
  <c r="S11"/>
  <c r="M11"/>
  <c r="M12"/>
  <c r="M13"/>
  <c r="M14"/>
  <c r="M15"/>
  <c r="M16"/>
  <c r="M17"/>
  <c r="M18"/>
  <c r="BJ18" s="1"/>
  <c r="M19"/>
  <c r="M20"/>
  <c r="M21"/>
  <c r="M22"/>
  <c r="M10"/>
  <c r="BJ10" s="1"/>
  <c r="M46"/>
  <c r="I46"/>
  <c r="E46"/>
  <c r="BJ16" l="1"/>
  <c r="BJ14"/>
  <c r="BJ12"/>
  <c r="M24"/>
  <c r="BJ15"/>
  <c r="BJ11"/>
  <c r="BJ24" s="1"/>
  <c r="BJ19"/>
  <c r="Q24"/>
  <c r="S24"/>
  <c r="BC24"/>
  <c r="S46"/>
</calcChain>
</file>

<file path=xl/sharedStrings.xml><?xml version="1.0" encoding="utf-8"?>
<sst xmlns="http://schemas.openxmlformats.org/spreadsheetml/2006/main" count="532" uniqueCount="122">
  <si>
    <t xml:space="preserve">Устройство гостевых парковочных карманов </t>
  </si>
  <si>
    <t>Капитальный ремонт газона</t>
  </si>
  <si>
    <t>Ремонт отдельных участков ограждений</t>
  </si>
  <si>
    <t>кв.м.</t>
  </si>
  <si>
    <t>тыс.руб.</t>
  </si>
  <si>
    <t>м/м</t>
  </si>
  <si>
    <t>п.м.</t>
  </si>
  <si>
    <t>шт.</t>
  </si>
  <si>
    <t>ед.</t>
  </si>
  <si>
    <t>пог.м</t>
  </si>
  <si>
    <t>тыс. руб</t>
  </si>
  <si>
    <t>Итого по району:</t>
  </si>
  <si>
    <t>№ п/п</t>
  </si>
  <si>
    <t>Площадь</t>
  </si>
  <si>
    <t xml:space="preserve">Ремонт асфальтовых покрытий      </t>
  </si>
  <si>
    <t>пог.м.</t>
  </si>
  <si>
    <t xml:space="preserve">Устройство пешеходного тротуара из брусчатки </t>
  </si>
  <si>
    <t>АДРЕС                                                                                                     дворовой территории</t>
  </si>
  <si>
    <t>тыс.кв.м.</t>
  </si>
  <si>
    <t xml:space="preserve">Установка бортового камня                                      </t>
  </si>
  <si>
    <t xml:space="preserve">Установка нового ограждения                                       </t>
  </si>
  <si>
    <t xml:space="preserve">Ремонт лестницы                                   </t>
  </si>
  <si>
    <t xml:space="preserve">Устройство спортивного комплекса                             </t>
  </si>
  <si>
    <t xml:space="preserve">Устройство игрового комплекса                   </t>
  </si>
  <si>
    <t xml:space="preserve"> Установка МАФ                           (кол-во детских площадок)                                                      </t>
  </si>
  <si>
    <t xml:space="preserve">Устройство синтетического покрытия на детской площадке с устройством основания и установкой садового бортового камня                                                               </t>
  </si>
  <si>
    <t xml:space="preserve">Текущий ремонт асфальтовых покрытий                                                </t>
  </si>
  <si>
    <t xml:space="preserve">Ремонт газонов                                               </t>
  </si>
  <si>
    <t>ИТОГО затраты на работы капитального характера:</t>
  </si>
  <si>
    <t>ИТОГО затраты на работы текущего характера:</t>
  </si>
  <si>
    <t>Титульный список по благоустройству дворовых территорий на 2014 год (обещания, данные жителям)</t>
  </si>
  <si>
    <t>Прочие работы (указать какие)</t>
  </si>
  <si>
    <t>район….. Царицыно</t>
  </si>
  <si>
    <t>обустройство зоны отдыха</t>
  </si>
  <si>
    <r>
      <t xml:space="preserve">В т.ч. затраты на работы </t>
    </r>
    <r>
      <rPr>
        <b/>
        <u/>
        <sz val="12"/>
        <rFont val="Times New Roman"/>
        <family val="1"/>
        <charset val="204"/>
      </rPr>
      <t>капитального</t>
    </r>
    <r>
      <rPr>
        <b/>
        <sz val="12"/>
        <rFont val="Times New Roman"/>
        <family val="1"/>
        <charset val="204"/>
      </rPr>
      <t xml:space="preserve"> характера</t>
    </r>
  </si>
  <si>
    <r>
      <t xml:space="preserve">В т.ч. затраты на работы </t>
    </r>
    <r>
      <rPr>
        <b/>
        <u/>
        <sz val="12"/>
        <rFont val="Times New Roman"/>
        <family val="1"/>
        <charset val="204"/>
      </rPr>
      <t>текущего</t>
    </r>
    <r>
      <rPr>
        <b/>
        <sz val="12"/>
        <rFont val="Times New Roman"/>
        <family val="1"/>
        <charset val="204"/>
      </rPr>
      <t xml:space="preserve"> характера</t>
    </r>
  </si>
  <si>
    <t>Пролетарский пр-т, д.43, к.2</t>
  </si>
  <si>
    <t>Пролетарский пр-т, д.43,к.3</t>
  </si>
  <si>
    <t>Пролетарский пр-т, д.35</t>
  </si>
  <si>
    <t>Пролетарский пр-т, д.37</t>
  </si>
  <si>
    <t>Пролетарский пр-т, д.39</t>
  </si>
  <si>
    <t>Пролетарский пр-т, д.41</t>
  </si>
  <si>
    <t>Пролетарский пр-т, д.33, к.1</t>
  </si>
  <si>
    <t>Пролетарский пр-т, д.33, к.2</t>
  </si>
  <si>
    <t>Пролетарский пр-т, д.33, к.3</t>
  </si>
  <si>
    <t>ул. Кантемировская, д.31, к.2</t>
  </si>
  <si>
    <t>Пролетарский пр-т, д.33, к.4</t>
  </si>
  <si>
    <t>ул. Кантемировская, д.31, к.3</t>
  </si>
  <si>
    <t>ул. Кантемировская д.31, к.4</t>
  </si>
  <si>
    <t>Кавказский б-р, д.37</t>
  </si>
  <si>
    <t>ул. Бакинская д.29</t>
  </si>
  <si>
    <t>ул. Ереванская,  д.14, к.2</t>
  </si>
  <si>
    <t>ул. Севанская,  д.48</t>
  </si>
  <si>
    <t>ул. Севанская,  д.52, к.2</t>
  </si>
  <si>
    <t>ул. Севанская,  д.52, к.1</t>
  </si>
  <si>
    <t>ул. Севанская  д.54, к.1</t>
  </si>
  <si>
    <t>ул. Севанская,  д.56, к.1</t>
  </si>
  <si>
    <t>ул. Севанская,  д.58</t>
  </si>
  <si>
    <t>ул. Севанская,  д.60</t>
  </si>
  <si>
    <t>Кавказский б-р, д.18</t>
  </si>
  <si>
    <t>Кавказский б-р, д.21, к.1</t>
  </si>
  <si>
    <t>Кавказский б-р, д.21, к.2</t>
  </si>
  <si>
    <t>ул. Ереванская,  д.2, к.2</t>
  </si>
  <si>
    <t>ул. Ереванская,  д.16, к.2</t>
  </si>
  <si>
    <t>ул. Еревансская д.10, к.1,2</t>
  </si>
  <si>
    <t>ул. Бакинская д.10</t>
  </si>
  <si>
    <t>ул. Севанская, д.19, к. 3</t>
  </si>
  <si>
    <t>ул. Луганская, д.7</t>
  </si>
  <si>
    <t>ул. Каспийская, д.20, к.2</t>
  </si>
  <si>
    <t>ул. Каспийская, д.20, к.3</t>
  </si>
  <si>
    <t>устроство ветеранского дворика</t>
  </si>
  <si>
    <t>Пешеходные дорожки асфальтированные</t>
  </si>
  <si>
    <t>Установка урн</t>
  </si>
  <si>
    <t>Установка диванов со спинкой</t>
  </si>
  <si>
    <t xml:space="preserve">Устройство игрового комплекса (песочница с рибком)                   </t>
  </si>
  <si>
    <t xml:space="preserve">Устройство игрового комплекса (качеля балансир)                   </t>
  </si>
  <si>
    <t>Установка содовых фигурок</t>
  </si>
  <si>
    <t xml:space="preserve">Устройство игрового комплекса (качалка на пружине)                   </t>
  </si>
  <si>
    <t>Устройство покрытия из гранитной высевки</t>
  </si>
  <si>
    <t>Устройство фонтана</t>
  </si>
  <si>
    <t>Установка цветочных ваз</t>
  </si>
  <si>
    <t xml:space="preserve">Устройство цветника </t>
  </si>
  <si>
    <t xml:space="preserve">Устройство игрового комплекса (горка прямая малая)                   </t>
  </si>
  <si>
    <t xml:space="preserve">Устройство игрового комплекса (карусель 4-х  мес. с дерев. сид.)                   </t>
  </si>
  <si>
    <t xml:space="preserve">Устройство игрового комплекса  (карусель 3-х мес. с дерев. сид.)                   </t>
  </si>
  <si>
    <t xml:space="preserve">Устройство игрового комплекса (горка с домиком)                  </t>
  </si>
  <si>
    <t>Установка садового камня</t>
  </si>
  <si>
    <t>ул. Бакинская, д. 29</t>
  </si>
  <si>
    <t xml:space="preserve">ул. Луганская, д.7, к.1 </t>
  </si>
  <si>
    <t>ул. Ереванская, д.31</t>
  </si>
  <si>
    <t>ул. Ереванская, д.29</t>
  </si>
  <si>
    <t>ул. Ереванская, д.25</t>
  </si>
  <si>
    <t>ул. Ереванская, д.7, к.2</t>
  </si>
  <si>
    <t>ул. Ереванская, д.5, к.2</t>
  </si>
  <si>
    <t>Кавказский б-р, д.11</t>
  </si>
  <si>
    <t>Кавказский б-р, д.15</t>
  </si>
  <si>
    <t>Кавказский б-р, д.9</t>
  </si>
  <si>
    <t>ул. Медиков, д.14</t>
  </si>
  <si>
    <t>ул. Медиков, д.26, к.3</t>
  </si>
  <si>
    <t>ул. Ереванская, д,2, к.2</t>
  </si>
  <si>
    <t>Устройство пешеходного тротуара (новые)</t>
  </si>
  <si>
    <t>Пешеходные дорожки асфальтированные (ремонт)</t>
  </si>
  <si>
    <t>Устройство контейнерных павильонов</t>
  </si>
  <si>
    <t>цв.</t>
  </si>
  <si>
    <t>ул. Ереванская, д.11, к.1,2</t>
  </si>
  <si>
    <t>обустр объемного цветника</t>
  </si>
  <si>
    <t>Титульный список по благоустройству дворов на 2014 год. В рамках ГП "Жилище"</t>
  </si>
  <si>
    <t>Согласовано</t>
  </si>
  <si>
    <t>Депутат совета депутатов</t>
  </si>
  <si>
    <t>района Царицыно в г.Москве</t>
  </si>
  <si>
    <t>Утверждаю</t>
  </si>
  <si>
    <t xml:space="preserve">Глава Управы района Царицыно </t>
  </si>
  <si>
    <t>С.А.Белов</t>
  </si>
  <si>
    <t>Руководитель ГКУ "ИС района Царицыно"</t>
  </si>
  <si>
    <t>В.И. Кувакина</t>
  </si>
  <si>
    <t>Титульный список  по ремонту дворовых территорий района Царицыно   в рамках ГП "Жилище" (507-ПП) на 2014 г.</t>
  </si>
  <si>
    <t>Устройство спортивной площадки</t>
  </si>
  <si>
    <t>шт./кв.м.</t>
  </si>
  <si>
    <t>Прочие работы (указать какие) (устройство из гранитной высевки)</t>
  </si>
  <si>
    <t>приложение 1 к решению Совета депутатов муниципального округа Царицыно от 10.10.2013 г. №МЦА-03-14/5</t>
  </si>
  <si>
    <t xml:space="preserve">                                          Глава муниципального округа Царицыно                                                 В.С. Козлов                    </t>
  </si>
  <si>
    <t xml:space="preserve">Адресный перечень дворовых территорий для проведения работ по благоустройству  дворовых территорий в муниципальном округе Царицыно в 2014 году   в рамках ГП "Жилище" (507-ПП) 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</si>
</sst>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8">
    <xf numFmtId="0" fontId="0" fillId="0" borderId="0" xfId="0"/>
    <xf numFmtId="0" fontId="2" fillId="2" borderId="4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164" fontId="2" fillId="2" borderId="39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3" fontId="3" fillId="2" borderId="25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64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left" vertical="center" wrapText="1"/>
    </xf>
    <xf numFmtId="164" fontId="5" fillId="3" borderId="36" xfId="0" applyNumberFormat="1" applyFont="1" applyFill="1" applyBorder="1" applyAlignment="1">
      <alignment horizontal="center" vertical="center" wrapText="1"/>
    </xf>
    <xf numFmtId="164" fontId="5" fillId="3" borderId="27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164" fontId="4" fillId="3" borderId="28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left" vertical="center"/>
    </xf>
    <xf numFmtId="164" fontId="5" fillId="2" borderId="32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3" fillId="2" borderId="32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center" vertical="center" wrapText="1"/>
    </xf>
    <xf numFmtId="164" fontId="5" fillId="2" borderId="38" xfId="0" applyNumberFormat="1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/>
    </xf>
    <xf numFmtId="164" fontId="7" fillId="2" borderId="29" xfId="0" applyNumberFormat="1" applyFont="1" applyFill="1" applyBorder="1" applyAlignment="1">
      <alignment horizontal="center" vertical="center"/>
    </xf>
    <xf numFmtId="164" fontId="7" fillId="2" borderId="30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center" vertical="center" wrapText="1"/>
    </xf>
    <xf numFmtId="164" fontId="7" fillId="2" borderId="3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left" vertical="center"/>
    </xf>
    <xf numFmtId="164" fontId="5" fillId="3" borderId="32" xfId="0" applyNumberFormat="1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/>
    </xf>
    <xf numFmtId="164" fontId="4" fillId="3" borderId="17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164" fontId="5" fillId="3" borderId="5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/>
    </xf>
    <xf numFmtId="164" fontId="3" fillId="2" borderId="31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12" xfId="0" applyBorder="1"/>
    <xf numFmtId="164" fontId="3" fillId="3" borderId="2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164" fontId="4" fillId="3" borderId="32" xfId="0" applyNumberFormat="1" applyFont="1" applyFill="1" applyBorder="1" applyAlignment="1">
      <alignment horizontal="center" vertical="center"/>
    </xf>
    <xf numFmtId="3" fontId="0" fillId="0" borderId="12" xfId="0" applyNumberFormat="1" applyBorder="1"/>
    <xf numFmtId="164" fontId="8" fillId="2" borderId="6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164" fontId="5" fillId="3" borderId="54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164" fontId="4" fillId="3" borderId="55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12" fillId="0" borderId="0" xfId="0" applyFont="1" applyAlignment="1"/>
    <xf numFmtId="0" fontId="12" fillId="0" borderId="0" xfId="0" applyFont="1"/>
    <xf numFmtId="164" fontId="13" fillId="0" borderId="0" xfId="0" applyNumberFormat="1" applyFont="1"/>
    <xf numFmtId="0" fontId="14" fillId="0" borderId="0" xfId="0" applyFont="1"/>
    <xf numFmtId="4" fontId="0" fillId="0" borderId="0" xfId="0" applyNumberFormat="1"/>
    <xf numFmtId="0" fontId="15" fillId="0" borderId="0" xfId="0" applyFont="1"/>
    <xf numFmtId="164" fontId="16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left" vertical="center" wrapText="1"/>
    </xf>
    <xf numFmtId="164" fontId="17" fillId="3" borderId="0" xfId="0" applyNumberFormat="1" applyFont="1" applyFill="1" applyBorder="1" applyAlignment="1">
      <alignment horizontal="center" vertical="center" wrapText="1"/>
    </xf>
    <xf numFmtId="164" fontId="17" fillId="3" borderId="54" xfId="0" applyNumberFormat="1" applyFont="1" applyFill="1" applyBorder="1" applyAlignment="1">
      <alignment horizontal="center" vertical="center" wrapText="1"/>
    </xf>
    <xf numFmtId="164" fontId="17" fillId="3" borderId="3" xfId="0" applyNumberFormat="1" applyFont="1" applyFill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 vertical="center" wrapText="1"/>
    </xf>
    <xf numFmtId="164" fontId="17" fillId="3" borderId="8" xfId="0" applyNumberFormat="1" applyFont="1" applyFill="1" applyBorder="1" applyAlignment="1">
      <alignment horizontal="center" vertical="center" wrapText="1"/>
    </xf>
    <xf numFmtId="164" fontId="16" fillId="3" borderId="55" xfId="0" applyNumberFormat="1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left" vertical="center"/>
    </xf>
    <xf numFmtId="4" fontId="17" fillId="2" borderId="32" xfId="0" applyNumberFormat="1" applyFont="1" applyFill="1" applyBorder="1" applyAlignment="1">
      <alignment horizontal="center" vertical="center" wrapText="1"/>
    </xf>
    <xf numFmtId="4" fontId="17" fillId="2" borderId="17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164" fontId="17" fillId="2" borderId="7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7" fillId="2" borderId="7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7" xfId="0" applyNumberFormat="1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4" fontId="19" fillId="2" borderId="2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4" fontId="19" fillId="2" borderId="6" xfId="0" applyNumberFormat="1" applyFont="1" applyFill="1" applyBorder="1" applyAlignment="1">
      <alignment horizontal="center" vertical="center"/>
    </xf>
    <xf numFmtId="4" fontId="16" fillId="2" borderId="20" xfId="0" applyNumberFormat="1" applyFont="1" applyFill="1" applyBorder="1" applyAlignment="1">
      <alignment horizontal="center" vertical="center" wrapText="1"/>
    </xf>
    <xf numFmtId="4" fontId="20" fillId="2" borderId="32" xfId="0" applyNumberFormat="1" applyFont="1" applyFill="1" applyBorder="1" applyAlignment="1">
      <alignment horizontal="center" vertical="center"/>
    </xf>
    <xf numFmtId="4" fontId="20" fillId="2" borderId="17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4" fontId="19" fillId="2" borderId="4" xfId="0" applyNumberFormat="1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4" fontId="18" fillId="0" borderId="4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4" fontId="17" fillId="2" borderId="32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4" fontId="19" fillId="0" borderId="4" xfId="0" applyNumberFormat="1" applyFont="1" applyFill="1" applyBorder="1" applyAlignment="1">
      <alignment horizontal="center" vertical="center"/>
    </xf>
    <xf numFmtId="4" fontId="17" fillId="2" borderId="17" xfId="0" applyNumberFormat="1" applyFont="1" applyFill="1" applyBorder="1" applyAlignment="1">
      <alignment horizontal="center" vertical="center"/>
    </xf>
    <xf numFmtId="164" fontId="17" fillId="2" borderId="6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7" fillId="2" borderId="4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17" fillId="2" borderId="6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 wrapText="1"/>
    </xf>
    <xf numFmtId="4" fontId="21" fillId="0" borderId="6" xfId="0" applyNumberFormat="1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left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17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4" fontId="21" fillId="3" borderId="2" xfId="0" applyNumberFormat="1" applyFont="1" applyFill="1" applyBorder="1" applyAlignment="1">
      <alignment horizontal="center" vertical="center"/>
    </xf>
    <xf numFmtId="4" fontId="18" fillId="3" borderId="7" xfId="0" applyNumberFormat="1" applyFont="1" applyFill="1" applyBorder="1" applyAlignment="1">
      <alignment horizontal="center" vertical="center"/>
    </xf>
    <xf numFmtId="4" fontId="16" fillId="3" borderId="6" xfId="0" applyNumberFormat="1" applyFont="1" applyFill="1" applyBorder="1" applyAlignment="1">
      <alignment horizontal="center" vertical="center" wrapText="1"/>
    </xf>
    <xf numFmtId="4" fontId="18" fillId="3" borderId="11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 wrapText="1"/>
    </xf>
    <xf numFmtId="4" fontId="21" fillId="3" borderId="4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4" fontId="18" fillId="3" borderId="4" xfId="0" applyNumberFormat="1" applyFont="1" applyFill="1" applyBorder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/>
    </xf>
    <xf numFmtId="164" fontId="18" fillId="3" borderId="4" xfId="0" applyNumberFormat="1" applyFont="1" applyFill="1" applyBorder="1" applyAlignment="1">
      <alignment horizontal="center" vertical="center"/>
    </xf>
    <xf numFmtId="4" fontId="16" fillId="3" borderId="20" xfId="0" applyNumberFormat="1" applyFont="1" applyFill="1" applyBorder="1" applyAlignment="1">
      <alignment horizontal="center" vertical="center" wrapText="1"/>
    </xf>
    <xf numFmtId="0" fontId="15" fillId="0" borderId="12" xfId="0" applyFont="1" applyBorder="1"/>
    <xf numFmtId="3" fontId="15" fillId="0" borderId="12" xfId="0" applyNumberFormat="1" applyFont="1" applyBorder="1"/>
    <xf numFmtId="3" fontId="19" fillId="2" borderId="2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0" fillId="0" borderId="0" xfId="0" applyFont="1"/>
    <xf numFmtId="0" fontId="22" fillId="0" borderId="0" xfId="0" applyFont="1"/>
    <xf numFmtId="0" fontId="15" fillId="0" borderId="0" xfId="0" applyFont="1" applyBorder="1" applyAlignment="1"/>
    <xf numFmtId="0" fontId="15" fillId="0" borderId="12" xfId="0" applyFont="1" applyBorder="1" applyAlignment="1"/>
    <xf numFmtId="164" fontId="4" fillId="2" borderId="49" xfId="0" applyNumberFormat="1" applyFont="1" applyFill="1" applyBorder="1" applyAlignment="1">
      <alignment horizontal="center" vertical="center" wrapText="1"/>
    </xf>
    <xf numFmtId="164" fontId="4" fillId="2" borderId="50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2" borderId="47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37" xfId="0" applyNumberFormat="1" applyFont="1" applyFill="1" applyBorder="1" applyAlignment="1">
      <alignment horizontal="center" vertical="center" wrapText="1"/>
    </xf>
    <xf numFmtId="164" fontId="4" fillId="2" borderId="48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4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164" fontId="4" fillId="2" borderId="36" xfId="0" applyNumberFormat="1" applyFont="1" applyFill="1" applyBorder="1" applyAlignment="1">
      <alignment horizontal="center" vertical="center" textRotation="90" wrapText="1"/>
    </xf>
    <xf numFmtId="164" fontId="4" fillId="2" borderId="0" xfId="0" applyNumberFormat="1" applyFont="1" applyFill="1" applyBorder="1" applyAlignment="1">
      <alignment horizontal="center" vertical="center" textRotation="90" wrapText="1"/>
    </xf>
    <xf numFmtId="164" fontId="4" fillId="2" borderId="37" xfId="0" applyNumberFormat="1" applyFont="1" applyFill="1" applyBorder="1" applyAlignment="1">
      <alignment horizontal="center" vertical="center" textRotation="90" wrapText="1"/>
    </xf>
    <xf numFmtId="164" fontId="4" fillId="2" borderId="51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164" fontId="16" fillId="2" borderId="6" xfId="0" applyNumberFormat="1" applyFont="1" applyFill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164" fontId="16" fillId="2" borderId="46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51"/>
  <sheetViews>
    <sheetView zoomScale="55" zoomScaleNormal="55" workbookViewId="0">
      <selection activeCell="A4" sqref="A4:BR24"/>
    </sheetView>
  </sheetViews>
  <sheetFormatPr defaultColWidth="9.140625" defaultRowHeight="15.75"/>
  <cols>
    <col min="1" max="1" width="4" style="11" customWidth="1"/>
    <col min="2" max="2" width="37.140625" style="12" customWidth="1"/>
    <col min="3" max="3" width="11.7109375" style="13" customWidth="1"/>
    <col min="4" max="4" width="9.42578125" style="13" customWidth="1"/>
    <col min="5" max="5" width="15.5703125" style="13" customWidth="1"/>
    <col min="6" max="6" width="6.42578125" style="14" customWidth="1"/>
    <col min="7" max="8" width="8.42578125" style="13" customWidth="1"/>
    <col min="9" max="9" width="13.28515625" style="13" customWidth="1"/>
    <col min="10" max="10" width="10.7109375" style="13" hidden="1" customWidth="1"/>
    <col min="11" max="11" width="13.7109375" style="13" hidden="1" customWidth="1"/>
    <col min="12" max="12" width="9.85546875" style="13" customWidth="1"/>
    <col min="13" max="13" width="16.28515625" style="13" customWidth="1"/>
    <col min="14" max="14" width="9.140625" style="13" customWidth="1"/>
    <col min="15" max="15" width="13.42578125" style="13" customWidth="1"/>
    <col min="16" max="16" width="11.7109375" style="13" customWidth="1"/>
    <col min="17" max="17" width="14.140625" style="13" customWidth="1"/>
    <col min="18" max="18" width="9" style="13" customWidth="1"/>
    <col min="19" max="19" width="13.42578125" style="13" customWidth="1"/>
    <col min="20" max="20" width="5.7109375" style="14" customWidth="1"/>
    <col min="21" max="21" width="12.7109375" style="13" customWidth="1"/>
    <col min="22" max="22" width="6.42578125" style="14" customWidth="1"/>
    <col min="23" max="23" width="12.85546875" style="13" customWidth="1"/>
    <col min="24" max="24" width="6.28515625" style="13" customWidth="1"/>
    <col min="25" max="25" width="12.42578125" style="13" customWidth="1"/>
    <col min="26" max="26" width="7" style="14" customWidth="1"/>
    <col min="27" max="27" width="16.85546875" style="13" customWidth="1"/>
    <col min="28" max="28" width="7.28515625" style="13" customWidth="1"/>
    <col min="29" max="29" width="10.7109375" style="13" customWidth="1"/>
    <col min="30" max="30" width="6.7109375" style="13" customWidth="1"/>
    <col min="31" max="31" width="11.7109375" style="13" customWidth="1"/>
    <col min="32" max="32" width="7.5703125" style="13" customWidth="1"/>
    <col min="33" max="33" width="13.42578125" style="13" customWidth="1"/>
    <col min="34" max="34" width="10.140625" style="13" customWidth="1"/>
    <col min="35" max="35" width="13.42578125" style="13" customWidth="1"/>
    <col min="36" max="36" width="11" style="13" customWidth="1"/>
    <col min="37" max="37" width="13.7109375" style="13" customWidth="1"/>
    <col min="38" max="38" width="12.5703125" style="13" customWidth="1"/>
    <col min="39" max="39" width="13.85546875" style="13" customWidth="1"/>
    <col min="40" max="40" width="11" style="13" customWidth="1"/>
    <col min="41" max="41" width="13.7109375" style="13" customWidth="1"/>
    <col min="42" max="42" width="10" style="13" customWidth="1"/>
    <col min="43" max="43" width="15.28515625" style="13" customWidth="1"/>
    <col min="44" max="44" width="9.5703125" style="13" customWidth="1"/>
    <col min="45" max="45" width="13.5703125" style="13" customWidth="1"/>
    <col min="46" max="46" width="6.85546875" style="13" customWidth="1"/>
    <col min="47" max="47" width="11" style="13" customWidth="1"/>
    <col min="48" max="48" width="7.28515625" style="14" customWidth="1"/>
    <col min="49" max="49" width="7.7109375" style="13" customWidth="1"/>
    <col min="50" max="50" width="7.140625" style="14" customWidth="1"/>
    <col min="51" max="51" width="8.7109375" style="13" customWidth="1"/>
    <col min="52" max="52" width="8.28515625" style="13" customWidth="1"/>
    <col min="53" max="53" width="12.5703125" style="13" customWidth="1"/>
    <col min="54" max="54" width="9.5703125" style="13" customWidth="1"/>
    <col min="55" max="55" width="14.85546875" style="13" customWidth="1"/>
    <col min="56" max="56" width="7.28515625" style="13" customWidth="1"/>
    <col min="57" max="57" width="13.28515625" style="13" customWidth="1"/>
    <col min="58" max="58" width="0" style="13" hidden="1" customWidth="1"/>
    <col min="59" max="61" width="9.85546875" style="13" customWidth="1"/>
    <col min="62" max="62" width="16.85546875" style="15" customWidth="1"/>
    <col min="63" max="63" width="9.42578125" style="13" bestFit="1" customWidth="1"/>
    <col min="64" max="64" width="11.5703125" style="13" customWidth="1"/>
    <col min="65" max="69" width="9.140625" style="13"/>
    <col min="70" max="70" width="14.5703125" style="15" customWidth="1"/>
    <col min="71" max="71" width="11.28515625" style="15" customWidth="1"/>
    <col min="72" max="16384" width="9.140625" style="11"/>
  </cols>
  <sheetData>
    <row r="2" spans="1:71" ht="19.5" customHeight="1">
      <c r="A2" s="278" t="s">
        <v>30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</row>
    <row r="3" spans="1:71" ht="16.5" thickBot="1"/>
    <row r="4" spans="1:71" s="16" customFormat="1" ht="10.5" customHeight="1">
      <c r="A4" s="285" t="s">
        <v>12</v>
      </c>
      <c r="B4" s="288" t="s">
        <v>17</v>
      </c>
      <c r="C4" s="293" t="s">
        <v>13</v>
      </c>
      <c r="D4" s="290" t="s">
        <v>34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6"/>
      <c r="BI4" s="296"/>
      <c r="BJ4" s="292"/>
      <c r="BK4" s="290" t="s">
        <v>35</v>
      </c>
      <c r="BL4" s="291"/>
      <c r="BM4" s="291"/>
      <c r="BN4" s="291"/>
      <c r="BO4" s="291"/>
      <c r="BP4" s="291"/>
      <c r="BQ4" s="291"/>
      <c r="BR4" s="292"/>
    </row>
    <row r="5" spans="1:71" s="16" customFormat="1" ht="10.5" customHeight="1">
      <c r="A5" s="286"/>
      <c r="B5" s="289"/>
      <c r="C5" s="294"/>
      <c r="D5" s="279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97"/>
      <c r="BI5" s="297"/>
      <c r="BJ5" s="284"/>
      <c r="BK5" s="279"/>
      <c r="BL5" s="277"/>
      <c r="BM5" s="277"/>
      <c r="BN5" s="277"/>
      <c r="BO5" s="277"/>
      <c r="BP5" s="277"/>
      <c r="BQ5" s="277"/>
      <c r="BR5" s="284"/>
    </row>
    <row r="6" spans="1:71" s="16" customFormat="1" ht="15.6" customHeight="1">
      <c r="A6" s="286"/>
      <c r="B6" s="289"/>
      <c r="C6" s="294"/>
      <c r="D6" s="279" t="s">
        <v>14</v>
      </c>
      <c r="E6" s="277"/>
      <c r="F6" s="277" t="s">
        <v>0</v>
      </c>
      <c r="G6" s="277"/>
      <c r="H6" s="277" t="s">
        <v>19</v>
      </c>
      <c r="I6" s="277"/>
      <c r="J6" s="269" t="s">
        <v>86</v>
      </c>
      <c r="K6" s="275"/>
      <c r="L6" s="277" t="s">
        <v>1</v>
      </c>
      <c r="M6" s="277"/>
      <c r="N6" s="269" t="s">
        <v>71</v>
      </c>
      <c r="O6" s="275"/>
      <c r="P6" s="277" t="s">
        <v>16</v>
      </c>
      <c r="Q6" s="277"/>
      <c r="R6" s="277" t="s">
        <v>20</v>
      </c>
      <c r="S6" s="277"/>
      <c r="T6" s="277" t="s">
        <v>21</v>
      </c>
      <c r="U6" s="277"/>
      <c r="V6" s="277" t="s">
        <v>72</v>
      </c>
      <c r="W6" s="277"/>
      <c r="X6" s="269" t="s">
        <v>73</v>
      </c>
      <c r="Y6" s="275"/>
      <c r="Z6" s="277" t="s">
        <v>22</v>
      </c>
      <c r="AA6" s="277"/>
      <c r="AB6" s="277" t="s">
        <v>82</v>
      </c>
      <c r="AC6" s="277"/>
      <c r="AD6" s="277" t="s">
        <v>85</v>
      </c>
      <c r="AE6" s="277"/>
      <c r="AF6" s="277" t="s">
        <v>74</v>
      </c>
      <c r="AG6" s="277"/>
      <c r="AH6" s="277" t="s">
        <v>75</v>
      </c>
      <c r="AI6" s="277"/>
      <c r="AJ6" s="277" t="s">
        <v>77</v>
      </c>
      <c r="AK6" s="277"/>
      <c r="AL6" s="277" t="s">
        <v>84</v>
      </c>
      <c r="AM6" s="277"/>
      <c r="AN6" s="277" t="s">
        <v>83</v>
      </c>
      <c r="AO6" s="277"/>
      <c r="AP6" s="269" t="s">
        <v>76</v>
      </c>
      <c r="AQ6" s="275"/>
      <c r="AR6" s="269" t="s">
        <v>79</v>
      </c>
      <c r="AS6" s="275"/>
      <c r="AT6" s="269" t="s">
        <v>80</v>
      </c>
      <c r="AU6" s="275"/>
      <c r="AV6" s="277" t="s">
        <v>23</v>
      </c>
      <c r="AW6" s="277"/>
      <c r="AX6" s="277" t="s">
        <v>24</v>
      </c>
      <c r="AY6" s="277"/>
      <c r="AZ6" s="269" t="s">
        <v>78</v>
      </c>
      <c r="BA6" s="275"/>
      <c r="BB6" s="277" t="s">
        <v>25</v>
      </c>
      <c r="BC6" s="277"/>
      <c r="BD6" s="269" t="s">
        <v>81</v>
      </c>
      <c r="BE6" s="275"/>
      <c r="BF6" s="269" t="s">
        <v>31</v>
      </c>
      <c r="BG6" s="270"/>
      <c r="BH6" s="270"/>
      <c r="BI6" s="271"/>
      <c r="BJ6" s="267" t="s">
        <v>28</v>
      </c>
      <c r="BK6" s="279" t="s">
        <v>26</v>
      </c>
      <c r="BL6" s="277"/>
      <c r="BM6" s="277" t="s">
        <v>27</v>
      </c>
      <c r="BN6" s="277"/>
      <c r="BO6" s="269" t="s">
        <v>2</v>
      </c>
      <c r="BP6" s="275"/>
      <c r="BQ6" s="282" t="s">
        <v>31</v>
      </c>
      <c r="BR6" s="284" t="s">
        <v>29</v>
      </c>
    </row>
    <row r="7" spans="1:71" s="16" customFormat="1" ht="120.6" customHeight="1">
      <c r="A7" s="286"/>
      <c r="B7" s="289"/>
      <c r="C7" s="295"/>
      <c r="D7" s="279"/>
      <c r="E7" s="277"/>
      <c r="F7" s="277"/>
      <c r="G7" s="277"/>
      <c r="H7" s="277"/>
      <c r="I7" s="277"/>
      <c r="J7" s="272"/>
      <c r="K7" s="276"/>
      <c r="L7" s="277"/>
      <c r="M7" s="277"/>
      <c r="N7" s="272"/>
      <c r="O7" s="276"/>
      <c r="P7" s="277"/>
      <c r="Q7" s="277"/>
      <c r="R7" s="277"/>
      <c r="S7" s="277"/>
      <c r="T7" s="277"/>
      <c r="U7" s="277"/>
      <c r="V7" s="277"/>
      <c r="W7" s="277"/>
      <c r="X7" s="272"/>
      <c r="Y7" s="276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2"/>
      <c r="AQ7" s="276"/>
      <c r="AR7" s="272"/>
      <c r="AS7" s="276"/>
      <c r="AT7" s="272"/>
      <c r="AU7" s="276"/>
      <c r="AV7" s="277"/>
      <c r="AW7" s="277"/>
      <c r="AX7" s="277"/>
      <c r="AY7" s="277"/>
      <c r="AZ7" s="272"/>
      <c r="BA7" s="276"/>
      <c r="BB7" s="277"/>
      <c r="BC7" s="277"/>
      <c r="BD7" s="272"/>
      <c r="BE7" s="276"/>
      <c r="BF7" s="272"/>
      <c r="BG7" s="273"/>
      <c r="BH7" s="273"/>
      <c r="BI7" s="274"/>
      <c r="BJ7" s="268"/>
      <c r="BK7" s="279"/>
      <c r="BL7" s="277"/>
      <c r="BM7" s="277"/>
      <c r="BN7" s="277"/>
      <c r="BO7" s="280"/>
      <c r="BP7" s="281"/>
      <c r="BQ7" s="283"/>
      <c r="BR7" s="284"/>
    </row>
    <row r="8" spans="1:71" ht="34.5" customHeight="1" thickBot="1">
      <c r="A8" s="287"/>
      <c r="B8" s="289"/>
      <c r="C8" s="126" t="s">
        <v>18</v>
      </c>
      <c r="D8" s="127" t="s">
        <v>3</v>
      </c>
      <c r="E8" s="128" t="s">
        <v>4</v>
      </c>
      <c r="F8" s="129" t="s">
        <v>5</v>
      </c>
      <c r="G8" s="128" t="s">
        <v>4</v>
      </c>
      <c r="H8" s="128" t="s">
        <v>15</v>
      </c>
      <c r="I8" s="128" t="s">
        <v>4</v>
      </c>
      <c r="J8" s="128" t="s">
        <v>15</v>
      </c>
      <c r="K8" s="128" t="s">
        <v>4</v>
      </c>
      <c r="L8" s="128" t="s">
        <v>3</v>
      </c>
      <c r="M8" s="128" t="s">
        <v>4</v>
      </c>
      <c r="N8" s="128" t="s">
        <v>3</v>
      </c>
      <c r="O8" s="128" t="s">
        <v>4</v>
      </c>
      <c r="P8" s="128" t="s">
        <v>3</v>
      </c>
      <c r="Q8" s="128" t="s">
        <v>4</v>
      </c>
      <c r="R8" s="128" t="s">
        <v>15</v>
      </c>
      <c r="S8" s="128" t="s">
        <v>4</v>
      </c>
      <c r="T8" s="129" t="s">
        <v>7</v>
      </c>
      <c r="U8" s="128" t="s">
        <v>4</v>
      </c>
      <c r="V8" s="129" t="s">
        <v>7</v>
      </c>
      <c r="W8" s="128" t="s">
        <v>4</v>
      </c>
      <c r="X8" s="128" t="s">
        <v>7</v>
      </c>
      <c r="Y8" s="128" t="s">
        <v>4</v>
      </c>
      <c r="Z8" s="129" t="s">
        <v>7</v>
      </c>
      <c r="AA8" s="128" t="s">
        <v>4</v>
      </c>
      <c r="AB8" s="128" t="s">
        <v>7</v>
      </c>
      <c r="AC8" s="128" t="s">
        <v>4</v>
      </c>
      <c r="AD8" s="128" t="s">
        <v>7</v>
      </c>
      <c r="AE8" s="128" t="s">
        <v>4</v>
      </c>
      <c r="AF8" s="128" t="s">
        <v>7</v>
      </c>
      <c r="AG8" s="128" t="s">
        <v>4</v>
      </c>
      <c r="AH8" s="128" t="s">
        <v>7</v>
      </c>
      <c r="AI8" s="128" t="s">
        <v>4</v>
      </c>
      <c r="AJ8" s="128" t="s">
        <v>7</v>
      </c>
      <c r="AK8" s="128" t="s">
        <v>4</v>
      </c>
      <c r="AL8" s="128" t="s">
        <v>7</v>
      </c>
      <c r="AM8" s="128" t="s">
        <v>4</v>
      </c>
      <c r="AN8" s="128" t="s">
        <v>7</v>
      </c>
      <c r="AO8" s="128" t="s">
        <v>4</v>
      </c>
      <c r="AP8" s="128" t="s">
        <v>7</v>
      </c>
      <c r="AQ8" s="128" t="s">
        <v>4</v>
      </c>
      <c r="AR8" s="128" t="s">
        <v>7</v>
      </c>
      <c r="AS8" s="128" t="s">
        <v>4</v>
      </c>
      <c r="AT8" s="128" t="s">
        <v>7</v>
      </c>
      <c r="AU8" s="128" t="s">
        <v>4</v>
      </c>
      <c r="AV8" s="129" t="s">
        <v>7</v>
      </c>
      <c r="AW8" s="128" t="s">
        <v>4</v>
      </c>
      <c r="AX8" s="129" t="s">
        <v>8</v>
      </c>
      <c r="AY8" s="128" t="s">
        <v>4</v>
      </c>
      <c r="AZ8" s="128" t="s">
        <v>3</v>
      </c>
      <c r="BA8" s="128" t="s">
        <v>4</v>
      </c>
      <c r="BB8" s="128" t="s">
        <v>3</v>
      </c>
      <c r="BC8" s="128" t="s">
        <v>4</v>
      </c>
      <c r="BD8" s="128" t="s">
        <v>3</v>
      </c>
      <c r="BE8" s="128" t="s">
        <v>4</v>
      </c>
      <c r="BF8" s="128" t="s">
        <v>6</v>
      </c>
      <c r="BG8" s="132" t="s">
        <v>7</v>
      </c>
      <c r="BH8" s="132" t="s">
        <v>3</v>
      </c>
      <c r="BI8" s="132" t="s">
        <v>4</v>
      </c>
      <c r="BJ8" s="19" t="s">
        <v>4</v>
      </c>
      <c r="BK8" s="127" t="s">
        <v>3</v>
      </c>
      <c r="BL8" s="128" t="s">
        <v>4</v>
      </c>
      <c r="BM8" s="128" t="s">
        <v>3</v>
      </c>
      <c r="BN8" s="128" t="s">
        <v>4</v>
      </c>
      <c r="BO8" s="128" t="s">
        <v>9</v>
      </c>
      <c r="BP8" s="128" t="s">
        <v>10</v>
      </c>
      <c r="BQ8" s="128" t="s">
        <v>10</v>
      </c>
      <c r="BR8" s="19" t="s">
        <v>10</v>
      </c>
      <c r="BS8" s="11"/>
    </row>
    <row r="9" spans="1:71" s="27" customFormat="1" ht="29.25" customHeight="1">
      <c r="A9" s="20"/>
      <c r="B9" s="21" t="s">
        <v>32</v>
      </c>
      <c r="C9" s="22"/>
      <c r="D9" s="23"/>
      <c r="E9" s="24"/>
      <c r="F9" s="25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4"/>
      <c r="V9" s="25"/>
      <c r="W9" s="24"/>
      <c r="X9" s="24"/>
      <c r="Y9" s="24"/>
      <c r="Z9" s="25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5"/>
      <c r="AW9" s="24"/>
      <c r="AX9" s="25"/>
      <c r="AY9" s="24"/>
      <c r="AZ9" s="24"/>
      <c r="BA9" s="24"/>
      <c r="BB9" s="24"/>
      <c r="BC9" s="24"/>
      <c r="BD9" s="24"/>
      <c r="BE9" s="24"/>
      <c r="BF9" s="24"/>
      <c r="BG9" s="24"/>
      <c r="BH9" s="137"/>
      <c r="BI9" s="137"/>
      <c r="BJ9" s="26"/>
      <c r="BK9" s="23"/>
      <c r="BL9" s="24"/>
      <c r="BM9" s="24"/>
      <c r="BN9" s="24"/>
      <c r="BO9" s="24"/>
      <c r="BP9" s="24"/>
      <c r="BQ9" s="24"/>
      <c r="BR9" s="26"/>
    </row>
    <row r="10" spans="1:71" ht="30.75" customHeight="1">
      <c r="A10" s="28">
        <v>1</v>
      </c>
      <c r="B10" s="29" t="s">
        <v>36</v>
      </c>
      <c r="C10" s="30">
        <v>11153</v>
      </c>
      <c r="D10" s="31">
        <v>500</v>
      </c>
      <c r="E10" s="112">
        <f>D10*590.61</f>
        <v>295305</v>
      </c>
      <c r="F10" s="18">
        <v>0</v>
      </c>
      <c r="G10" s="17">
        <v>0</v>
      </c>
      <c r="H10" s="17">
        <v>50</v>
      </c>
      <c r="I10" s="113">
        <f>H10*985</f>
        <v>49250</v>
      </c>
      <c r="J10" s="134">
        <v>170</v>
      </c>
      <c r="K10" s="135">
        <v>138550</v>
      </c>
      <c r="L10" s="33">
        <v>2000</v>
      </c>
      <c r="M10" s="106">
        <f>L10*419.35</f>
        <v>838700</v>
      </c>
      <c r="N10" s="97">
        <v>174</v>
      </c>
      <c r="O10" s="114">
        <f>N10*2000</f>
        <v>348000</v>
      </c>
      <c r="P10" s="34">
        <v>0</v>
      </c>
      <c r="Q10" s="17">
        <v>0</v>
      </c>
      <c r="R10" s="33">
        <v>0</v>
      </c>
      <c r="S10" s="33">
        <v>0</v>
      </c>
      <c r="T10" s="35">
        <v>0</v>
      </c>
      <c r="U10" s="33">
        <v>0</v>
      </c>
      <c r="V10" s="35">
        <v>3</v>
      </c>
      <c r="W10" s="106">
        <f>V10*2000</f>
        <v>6000</v>
      </c>
      <c r="X10" s="35">
        <v>3</v>
      </c>
      <c r="Y10" s="106">
        <f>X10*10000</f>
        <v>30000</v>
      </c>
      <c r="Z10" s="35">
        <v>0</v>
      </c>
      <c r="AA10" s="33">
        <v>0</v>
      </c>
      <c r="AB10" s="105">
        <v>0</v>
      </c>
      <c r="AC10" s="105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</v>
      </c>
      <c r="AJ10" s="97">
        <v>0</v>
      </c>
      <c r="AK10" s="97">
        <v>0</v>
      </c>
      <c r="AL10" s="105">
        <v>0</v>
      </c>
      <c r="AM10" s="105">
        <v>0</v>
      </c>
      <c r="AN10" s="97">
        <v>0</v>
      </c>
      <c r="AO10" s="97">
        <v>0</v>
      </c>
      <c r="AP10" s="97">
        <v>0</v>
      </c>
      <c r="AQ10" s="97">
        <v>0</v>
      </c>
      <c r="AR10" s="99">
        <v>0</v>
      </c>
      <c r="AS10" s="99">
        <v>0</v>
      </c>
      <c r="AT10" s="99">
        <v>0</v>
      </c>
      <c r="AU10" s="99">
        <v>0</v>
      </c>
      <c r="AV10" s="36">
        <v>0</v>
      </c>
      <c r="AW10" s="17">
        <v>0</v>
      </c>
      <c r="AX10" s="35">
        <v>0</v>
      </c>
      <c r="AY10" s="33">
        <v>0</v>
      </c>
      <c r="AZ10" s="98">
        <v>0</v>
      </c>
      <c r="BA10" s="98">
        <v>0</v>
      </c>
      <c r="BB10" s="33">
        <v>0</v>
      </c>
      <c r="BC10" s="37">
        <v>0</v>
      </c>
      <c r="BD10" s="107">
        <v>0</v>
      </c>
      <c r="BE10" s="107">
        <v>0</v>
      </c>
      <c r="BF10" s="17"/>
      <c r="BG10" s="37">
        <v>0</v>
      </c>
      <c r="BH10" s="138"/>
      <c r="BI10" s="138"/>
      <c r="BJ10" s="19">
        <f>Y10+W10+O10+M10+I10+E10</f>
        <v>1567255</v>
      </c>
      <c r="BK10" s="31"/>
      <c r="BL10" s="37"/>
      <c r="BM10" s="32"/>
      <c r="BN10" s="37"/>
      <c r="BO10" s="33"/>
      <c r="BP10" s="38"/>
      <c r="BQ10" s="37"/>
      <c r="BR10" s="19"/>
      <c r="BS10" s="11"/>
    </row>
    <row r="11" spans="1:71" ht="63.75" customHeight="1">
      <c r="A11" s="28">
        <v>2</v>
      </c>
      <c r="B11" s="29" t="s">
        <v>37</v>
      </c>
      <c r="C11" s="39">
        <v>8938</v>
      </c>
      <c r="D11" s="40">
        <v>500</v>
      </c>
      <c r="E11" s="112">
        <f t="shared" ref="E11:E23" si="0">D11*590.61</f>
        <v>295305</v>
      </c>
      <c r="F11" s="18">
        <v>0</v>
      </c>
      <c r="G11" s="41">
        <v>0</v>
      </c>
      <c r="H11" s="41">
        <v>80</v>
      </c>
      <c r="I11" s="113">
        <f t="shared" ref="I11:I23" si="1">H11*985</f>
        <v>78800</v>
      </c>
      <c r="J11" s="136">
        <v>240</v>
      </c>
      <c r="K11" s="135">
        <f t="shared" ref="K11:K23" si="2">J11*815</f>
        <v>195600</v>
      </c>
      <c r="L11" s="37">
        <v>2500</v>
      </c>
      <c r="M11" s="106">
        <f t="shared" ref="M11:M23" si="3">L11*419.35</f>
        <v>1048375</v>
      </c>
      <c r="N11" s="100">
        <v>310</v>
      </c>
      <c r="O11" s="114">
        <f t="shared" ref="O11:O23" si="4">N11*2000</f>
        <v>620000</v>
      </c>
      <c r="P11" s="43">
        <v>400</v>
      </c>
      <c r="Q11" s="73">
        <f>P11*2383</f>
        <v>953200</v>
      </c>
      <c r="R11" s="33">
        <v>50</v>
      </c>
      <c r="S11" s="106">
        <f>R11*1500</f>
        <v>75000</v>
      </c>
      <c r="T11" s="44">
        <v>1</v>
      </c>
      <c r="U11" s="33">
        <v>100000</v>
      </c>
      <c r="V11" s="35">
        <v>3</v>
      </c>
      <c r="W11" s="106">
        <f t="shared" ref="W11:W23" si="5">V11*2000</f>
        <v>6000</v>
      </c>
      <c r="X11" s="35">
        <v>3</v>
      </c>
      <c r="Y11" s="106">
        <f t="shared" ref="Y11:Y23" si="6">X11*10000</f>
        <v>30000</v>
      </c>
      <c r="Z11" s="44">
        <v>0</v>
      </c>
      <c r="AA11" s="37">
        <v>0</v>
      </c>
      <c r="AB11" s="50">
        <v>0</v>
      </c>
      <c r="AC11" s="50">
        <v>0</v>
      </c>
      <c r="AD11" s="104">
        <v>1</v>
      </c>
      <c r="AE11" s="115">
        <v>21000</v>
      </c>
      <c r="AF11" s="104">
        <v>1</v>
      </c>
      <c r="AG11" s="115">
        <f>AF11*30000</f>
        <v>30000</v>
      </c>
      <c r="AH11" s="104">
        <v>1</v>
      </c>
      <c r="AI11" s="115">
        <v>25000</v>
      </c>
      <c r="AJ11" s="50">
        <v>0</v>
      </c>
      <c r="AK11" s="50">
        <v>0</v>
      </c>
      <c r="AL11" s="50">
        <v>0</v>
      </c>
      <c r="AM11" s="50">
        <v>0</v>
      </c>
      <c r="AN11" s="104">
        <v>1</v>
      </c>
      <c r="AO11" s="115">
        <v>21000</v>
      </c>
      <c r="AP11" s="104">
        <v>2</v>
      </c>
      <c r="AQ11" s="115">
        <v>14000</v>
      </c>
      <c r="AR11" s="50">
        <v>0</v>
      </c>
      <c r="AS11" s="50">
        <v>0</v>
      </c>
      <c r="AT11" s="50">
        <v>0</v>
      </c>
      <c r="AU11" s="50">
        <v>0</v>
      </c>
      <c r="AV11" s="45">
        <v>0</v>
      </c>
      <c r="AW11" s="41">
        <v>0</v>
      </c>
      <c r="AX11" s="44">
        <v>0</v>
      </c>
      <c r="AY11" s="32">
        <v>0</v>
      </c>
      <c r="AZ11" s="32">
        <v>0</v>
      </c>
      <c r="BA11" s="32">
        <v>0</v>
      </c>
      <c r="BB11" s="37">
        <v>130</v>
      </c>
      <c r="BC11" s="116">
        <f>BB11*2067</f>
        <v>268710</v>
      </c>
      <c r="BD11" s="37">
        <v>0</v>
      </c>
      <c r="BE11" s="37">
        <v>0</v>
      </c>
      <c r="BF11" s="41"/>
      <c r="BG11" s="47">
        <v>0</v>
      </c>
      <c r="BH11" s="139"/>
      <c r="BI11" s="139"/>
      <c r="BJ11" s="19">
        <f>BC11+AQ11+AO11+AI11+AG11+AE11+Y11+W11+S11+Q11+O11+M11+I11+E11</f>
        <v>3486390</v>
      </c>
      <c r="BK11" s="46"/>
      <c r="BL11" s="37"/>
      <c r="BM11" s="37"/>
      <c r="BN11" s="37"/>
      <c r="BO11" s="37"/>
      <c r="BP11" s="38"/>
      <c r="BQ11" s="47"/>
      <c r="BR11" s="19"/>
      <c r="BS11" s="11"/>
    </row>
    <row r="12" spans="1:71" ht="27.75" customHeight="1">
      <c r="A12" s="28">
        <v>3</v>
      </c>
      <c r="B12" s="29" t="s">
        <v>38</v>
      </c>
      <c r="C12" s="48">
        <v>6681</v>
      </c>
      <c r="D12" s="40">
        <v>400</v>
      </c>
      <c r="E12" s="112">
        <f t="shared" si="0"/>
        <v>236244</v>
      </c>
      <c r="F12" s="18">
        <v>0</v>
      </c>
      <c r="G12" s="41">
        <v>0</v>
      </c>
      <c r="H12" s="41">
        <v>40</v>
      </c>
      <c r="I12" s="113">
        <f t="shared" si="1"/>
        <v>39400</v>
      </c>
      <c r="J12" s="134">
        <v>160</v>
      </c>
      <c r="K12" s="135">
        <f t="shared" si="2"/>
        <v>130400</v>
      </c>
      <c r="L12" s="37">
        <v>2300</v>
      </c>
      <c r="M12" s="106">
        <f t="shared" si="3"/>
        <v>964505</v>
      </c>
      <c r="N12" s="100">
        <v>120</v>
      </c>
      <c r="O12" s="114">
        <f t="shared" si="4"/>
        <v>240000</v>
      </c>
      <c r="P12" s="43">
        <v>0</v>
      </c>
      <c r="Q12" s="41">
        <f t="shared" ref="Q12:Q22" si="7">P12*2383</f>
        <v>0</v>
      </c>
      <c r="R12" s="33">
        <v>50</v>
      </c>
      <c r="S12" s="106">
        <f t="shared" ref="S12:S22" si="8">R12*1500</f>
        <v>75000</v>
      </c>
      <c r="T12" s="44">
        <v>0</v>
      </c>
      <c r="U12" s="33">
        <v>0</v>
      </c>
      <c r="V12" s="35">
        <v>3</v>
      </c>
      <c r="W12" s="106">
        <f t="shared" si="5"/>
        <v>6000</v>
      </c>
      <c r="X12" s="35">
        <v>3</v>
      </c>
      <c r="Y12" s="106">
        <f t="shared" si="6"/>
        <v>30000</v>
      </c>
      <c r="Z12" s="44">
        <v>0</v>
      </c>
      <c r="AA12" s="37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104">
        <v>1</v>
      </c>
      <c r="AI12" s="115">
        <v>15000</v>
      </c>
      <c r="AJ12" s="104">
        <v>1</v>
      </c>
      <c r="AK12" s="115">
        <v>15000</v>
      </c>
      <c r="AL12" s="115">
        <v>0</v>
      </c>
      <c r="AM12" s="115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45">
        <v>0</v>
      </c>
      <c r="AW12" s="41">
        <v>0</v>
      </c>
      <c r="AX12" s="44">
        <v>0</v>
      </c>
      <c r="AY12" s="32">
        <v>0</v>
      </c>
      <c r="AZ12" s="32">
        <v>0</v>
      </c>
      <c r="BA12" s="32">
        <v>0</v>
      </c>
      <c r="BB12" s="37">
        <v>200</v>
      </c>
      <c r="BC12" s="116">
        <f t="shared" ref="BC12:BC23" si="9">BB12*2067</f>
        <v>413400</v>
      </c>
      <c r="BD12" s="37">
        <v>0</v>
      </c>
      <c r="BE12" s="37">
        <v>0</v>
      </c>
      <c r="BF12" s="41"/>
      <c r="BG12" s="37">
        <v>0</v>
      </c>
      <c r="BH12" s="138"/>
      <c r="BI12" s="138"/>
      <c r="BJ12" s="19">
        <f>BC12+AK12+AI12+Y12+W12+S12+O12+M12+I12+E12</f>
        <v>2034549</v>
      </c>
      <c r="BK12" s="46"/>
      <c r="BL12" s="37"/>
      <c r="BM12" s="37"/>
      <c r="BN12" s="37"/>
      <c r="BO12" s="37"/>
      <c r="BP12" s="38"/>
      <c r="BQ12" s="37"/>
      <c r="BR12" s="19"/>
      <c r="BS12" s="11"/>
    </row>
    <row r="13" spans="1:71" ht="99" customHeight="1">
      <c r="A13" s="28">
        <v>4</v>
      </c>
      <c r="B13" s="29" t="s">
        <v>39</v>
      </c>
      <c r="C13" s="48">
        <v>6511</v>
      </c>
      <c r="D13" s="46">
        <v>500</v>
      </c>
      <c r="E13" s="112">
        <f t="shared" si="0"/>
        <v>295305</v>
      </c>
      <c r="F13" s="18">
        <v>0</v>
      </c>
      <c r="G13" s="41">
        <v>0</v>
      </c>
      <c r="H13" s="41">
        <v>50</v>
      </c>
      <c r="I13" s="113">
        <f t="shared" si="1"/>
        <v>49250</v>
      </c>
      <c r="J13" s="133">
        <v>0</v>
      </c>
      <c r="K13" s="113">
        <f t="shared" si="2"/>
        <v>0</v>
      </c>
      <c r="L13" s="37">
        <v>2300</v>
      </c>
      <c r="M13" s="106">
        <f t="shared" si="3"/>
        <v>964505</v>
      </c>
      <c r="N13" s="100">
        <v>0</v>
      </c>
      <c r="O13" s="105">
        <f t="shared" si="4"/>
        <v>0</v>
      </c>
      <c r="P13" s="43">
        <v>0</v>
      </c>
      <c r="Q13" s="41">
        <f t="shared" si="7"/>
        <v>0</v>
      </c>
      <c r="R13" s="33">
        <v>100</v>
      </c>
      <c r="S13" s="106">
        <f t="shared" si="8"/>
        <v>150000</v>
      </c>
      <c r="T13" s="44">
        <v>0</v>
      </c>
      <c r="U13" s="33">
        <v>0</v>
      </c>
      <c r="V13" s="35">
        <v>3</v>
      </c>
      <c r="W13" s="106">
        <f t="shared" si="5"/>
        <v>6000</v>
      </c>
      <c r="X13" s="35">
        <v>3</v>
      </c>
      <c r="Y13" s="106">
        <f t="shared" si="6"/>
        <v>30000</v>
      </c>
      <c r="Z13" s="44">
        <v>0</v>
      </c>
      <c r="AA13" s="37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45">
        <v>0</v>
      </c>
      <c r="AW13" s="41">
        <v>0</v>
      </c>
      <c r="AX13" s="44">
        <v>0</v>
      </c>
      <c r="AY13" s="32">
        <v>0</v>
      </c>
      <c r="AZ13" s="32">
        <v>30</v>
      </c>
      <c r="BA13" s="112">
        <v>35700</v>
      </c>
      <c r="BB13" s="37">
        <v>0</v>
      </c>
      <c r="BC13" s="37">
        <f t="shared" si="9"/>
        <v>0</v>
      </c>
      <c r="BD13" s="37">
        <v>10</v>
      </c>
      <c r="BE13" s="116">
        <f t="shared" ref="BE13:BE23" si="10">BD13*2400</f>
        <v>24000</v>
      </c>
      <c r="BF13" s="41"/>
      <c r="BG13" s="47" t="s">
        <v>70</v>
      </c>
      <c r="BH13" s="139"/>
      <c r="BI13" s="139"/>
      <c r="BJ13" s="19">
        <f>BE13+BA13+Y13+W13+S13+M13+I13+E13</f>
        <v>1554760</v>
      </c>
      <c r="BK13" s="46"/>
      <c r="BL13" s="49"/>
      <c r="BM13" s="37"/>
      <c r="BN13" s="37"/>
      <c r="BO13" s="50"/>
      <c r="BP13" s="38"/>
      <c r="BQ13" s="47"/>
      <c r="BR13" s="19"/>
      <c r="BS13" s="11"/>
    </row>
    <row r="14" spans="1:71" ht="29.25" customHeight="1">
      <c r="A14" s="28">
        <v>5</v>
      </c>
      <c r="B14" s="29" t="s">
        <v>40</v>
      </c>
      <c r="C14" s="48">
        <v>4150</v>
      </c>
      <c r="D14" s="46">
        <v>200</v>
      </c>
      <c r="E14" s="112">
        <f t="shared" si="0"/>
        <v>118122</v>
      </c>
      <c r="F14" s="18">
        <v>0</v>
      </c>
      <c r="G14" s="41">
        <v>0</v>
      </c>
      <c r="H14" s="51">
        <v>100</v>
      </c>
      <c r="I14" s="113">
        <f t="shared" si="1"/>
        <v>98500</v>
      </c>
      <c r="J14" s="133">
        <v>150</v>
      </c>
      <c r="K14" s="113">
        <f t="shared" si="2"/>
        <v>122250</v>
      </c>
      <c r="L14" s="37">
        <v>2600</v>
      </c>
      <c r="M14" s="106">
        <f t="shared" si="3"/>
        <v>1090310</v>
      </c>
      <c r="N14" s="100">
        <v>0</v>
      </c>
      <c r="O14" s="105">
        <f t="shared" si="4"/>
        <v>0</v>
      </c>
      <c r="P14" s="43">
        <v>0</v>
      </c>
      <c r="Q14" s="41">
        <f t="shared" si="7"/>
        <v>0</v>
      </c>
      <c r="R14" s="33">
        <v>100</v>
      </c>
      <c r="S14" s="106">
        <f t="shared" si="8"/>
        <v>150000</v>
      </c>
      <c r="T14" s="44">
        <v>0</v>
      </c>
      <c r="U14" s="33">
        <v>0</v>
      </c>
      <c r="V14" s="35">
        <v>3</v>
      </c>
      <c r="W14" s="106">
        <f t="shared" si="5"/>
        <v>6000</v>
      </c>
      <c r="X14" s="35">
        <v>3</v>
      </c>
      <c r="Y14" s="106">
        <f t="shared" si="6"/>
        <v>30000</v>
      </c>
      <c r="Z14" s="44">
        <v>0</v>
      </c>
      <c r="AA14" s="37">
        <v>0</v>
      </c>
      <c r="AB14" s="50">
        <v>0</v>
      </c>
      <c r="AC14" s="50">
        <v>0</v>
      </c>
      <c r="AD14" s="50">
        <v>0</v>
      </c>
      <c r="AE14" s="50">
        <v>0</v>
      </c>
      <c r="AF14" s="104">
        <v>1</v>
      </c>
      <c r="AG14" s="115">
        <v>30000</v>
      </c>
      <c r="AH14" s="104">
        <v>1</v>
      </c>
      <c r="AI14" s="115">
        <v>25000</v>
      </c>
      <c r="AJ14" s="50">
        <v>0</v>
      </c>
      <c r="AK14" s="50">
        <v>0</v>
      </c>
      <c r="AL14" s="104">
        <v>1</v>
      </c>
      <c r="AM14" s="115">
        <v>16000</v>
      </c>
      <c r="AN14" s="104">
        <v>0</v>
      </c>
      <c r="AO14" s="115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45">
        <v>0</v>
      </c>
      <c r="AW14" s="41">
        <v>0</v>
      </c>
      <c r="AX14" s="44">
        <v>0</v>
      </c>
      <c r="AY14" s="32">
        <v>0</v>
      </c>
      <c r="AZ14" s="32">
        <v>0</v>
      </c>
      <c r="BA14" s="32">
        <v>0</v>
      </c>
      <c r="BB14" s="37">
        <v>200</v>
      </c>
      <c r="BC14" s="116">
        <f t="shared" si="9"/>
        <v>413400</v>
      </c>
      <c r="BD14" s="37">
        <v>0</v>
      </c>
      <c r="BE14" s="37">
        <f t="shared" si="10"/>
        <v>0</v>
      </c>
      <c r="BF14" s="41"/>
      <c r="BG14" s="37">
        <v>0</v>
      </c>
      <c r="BH14" s="138"/>
      <c r="BI14" s="138"/>
      <c r="BJ14" s="19">
        <f>BC14+AM14+AI14+AG14+Y14+W14+S14+M14+I14+E14</f>
        <v>1977332</v>
      </c>
      <c r="BK14" s="46"/>
      <c r="BL14" s="49"/>
      <c r="BM14" s="37"/>
      <c r="BN14" s="37"/>
      <c r="BO14" s="50"/>
      <c r="BP14" s="38"/>
      <c r="BQ14" s="37"/>
      <c r="BR14" s="19"/>
      <c r="BS14" s="11"/>
    </row>
    <row r="15" spans="1:71" ht="30.75" customHeight="1">
      <c r="A15" s="28">
        <v>6</v>
      </c>
      <c r="B15" s="29" t="s">
        <v>41</v>
      </c>
      <c r="C15" s="39">
        <v>6939</v>
      </c>
      <c r="D15" s="46">
        <v>600</v>
      </c>
      <c r="E15" s="112">
        <f t="shared" si="0"/>
        <v>354366</v>
      </c>
      <c r="F15" s="18">
        <v>0</v>
      </c>
      <c r="G15" s="41">
        <v>0</v>
      </c>
      <c r="H15" s="51">
        <v>100</v>
      </c>
      <c r="I15" s="113">
        <f t="shared" si="1"/>
        <v>98500</v>
      </c>
      <c r="J15" s="133">
        <v>150</v>
      </c>
      <c r="K15" s="113">
        <f t="shared" si="2"/>
        <v>122250</v>
      </c>
      <c r="L15" s="37">
        <v>2500</v>
      </c>
      <c r="M15" s="106">
        <f t="shared" si="3"/>
        <v>1048375</v>
      </c>
      <c r="N15" s="100">
        <v>0</v>
      </c>
      <c r="O15" s="105">
        <f t="shared" si="4"/>
        <v>0</v>
      </c>
      <c r="P15" s="43">
        <v>0</v>
      </c>
      <c r="Q15" s="41">
        <f t="shared" si="7"/>
        <v>0</v>
      </c>
      <c r="R15" s="33">
        <v>72</v>
      </c>
      <c r="S15" s="106">
        <f t="shared" si="8"/>
        <v>108000</v>
      </c>
      <c r="T15" s="44">
        <v>0</v>
      </c>
      <c r="U15" s="33">
        <v>0</v>
      </c>
      <c r="V15" s="35">
        <v>0</v>
      </c>
      <c r="W15" s="96">
        <f t="shared" si="5"/>
        <v>0</v>
      </c>
      <c r="X15" s="35">
        <v>0</v>
      </c>
      <c r="Y15" s="96">
        <f t="shared" si="6"/>
        <v>0</v>
      </c>
      <c r="Z15" s="44">
        <v>0</v>
      </c>
      <c r="AA15" s="37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45">
        <v>0</v>
      </c>
      <c r="AW15" s="41">
        <v>0</v>
      </c>
      <c r="AX15" s="44">
        <v>0</v>
      </c>
      <c r="AY15" s="32">
        <v>0</v>
      </c>
      <c r="AZ15" s="32">
        <v>0</v>
      </c>
      <c r="BA15" s="32">
        <v>0</v>
      </c>
      <c r="BB15" s="37">
        <v>0</v>
      </c>
      <c r="BC15" s="37">
        <f t="shared" si="9"/>
        <v>0</v>
      </c>
      <c r="BD15" s="37">
        <v>0</v>
      </c>
      <c r="BE15" s="37">
        <f t="shared" si="10"/>
        <v>0</v>
      </c>
      <c r="BF15" s="41"/>
      <c r="BG15" s="37">
        <v>0</v>
      </c>
      <c r="BH15" s="138"/>
      <c r="BI15" s="138"/>
      <c r="BJ15" s="19">
        <f>S15+M15+I15+E15</f>
        <v>1609241</v>
      </c>
      <c r="BK15" s="46"/>
      <c r="BL15" s="49"/>
      <c r="BM15" s="37"/>
      <c r="BN15" s="37"/>
      <c r="BO15" s="50"/>
      <c r="BP15" s="38"/>
      <c r="BQ15" s="37"/>
      <c r="BR15" s="19"/>
      <c r="BS15" s="11"/>
    </row>
    <row r="16" spans="1:71" ht="63">
      <c r="A16" s="28">
        <v>7</v>
      </c>
      <c r="B16" s="29" t="s">
        <v>42</v>
      </c>
      <c r="C16" s="48">
        <v>4831</v>
      </c>
      <c r="D16" s="46">
        <v>1000</v>
      </c>
      <c r="E16" s="112">
        <f t="shared" si="0"/>
        <v>590610</v>
      </c>
      <c r="F16" s="18">
        <v>0</v>
      </c>
      <c r="G16" s="41">
        <v>0</v>
      </c>
      <c r="H16" s="51">
        <v>100</v>
      </c>
      <c r="I16" s="113">
        <f t="shared" si="1"/>
        <v>98500</v>
      </c>
      <c r="J16" s="133">
        <v>200</v>
      </c>
      <c r="K16" s="113">
        <f t="shared" si="2"/>
        <v>163000</v>
      </c>
      <c r="L16" s="37">
        <v>2500</v>
      </c>
      <c r="M16" s="106">
        <f t="shared" si="3"/>
        <v>1048375</v>
      </c>
      <c r="N16" s="100">
        <v>0</v>
      </c>
      <c r="O16" s="105">
        <f t="shared" si="4"/>
        <v>0</v>
      </c>
      <c r="P16" s="43">
        <v>0</v>
      </c>
      <c r="Q16" s="41">
        <v>0</v>
      </c>
      <c r="R16" s="33">
        <v>250</v>
      </c>
      <c r="S16" s="106">
        <f t="shared" si="8"/>
        <v>375000</v>
      </c>
      <c r="T16" s="44">
        <v>0</v>
      </c>
      <c r="U16" s="33">
        <v>0</v>
      </c>
      <c r="V16" s="35">
        <v>0</v>
      </c>
      <c r="W16" s="96">
        <f t="shared" si="5"/>
        <v>0</v>
      </c>
      <c r="X16" s="96">
        <v>0</v>
      </c>
      <c r="Y16" s="96">
        <f t="shared" si="6"/>
        <v>0</v>
      </c>
      <c r="Z16" s="44">
        <v>0</v>
      </c>
      <c r="AA16" s="37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45">
        <v>0</v>
      </c>
      <c r="AW16" s="41">
        <v>0</v>
      </c>
      <c r="AX16" s="44">
        <v>0</v>
      </c>
      <c r="AY16" s="32">
        <v>0</v>
      </c>
      <c r="AZ16" s="32">
        <v>60</v>
      </c>
      <c r="BA16" s="112">
        <v>71400</v>
      </c>
      <c r="BB16" s="37">
        <v>0</v>
      </c>
      <c r="BC16" s="37">
        <f t="shared" si="9"/>
        <v>0</v>
      </c>
      <c r="BD16" s="37">
        <v>0</v>
      </c>
      <c r="BE16" s="37">
        <f t="shared" si="10"/>
        <v>0</v>
      </c>
      <c r="BF16" s="41"/>
      <c r="BG16" s="47" t="s">
        <v>33</v>
      </c>
      <c r="BH16" s="139"/>
      <c r="BI16" s="139"/>
      <c r="BJ16" s="19">
        <f>BA16+S16+M16+I16+E16</f>
        <v>2183885</v>
      </c>
      <c r="BK16" s="46"/>
      <c r="BL16" s="49"/>
      <c r="BM16" s="37"/>
      <c r="BN16" s="37"/>
      <c r="BO16" s="50"/>
      <c r="BP16" s="38"/>
      <c r="BQ16" s="47"/>
      <c r="BR16" s="19"/>
      <c r="BS16" s="11"/>
    </row>
    <row r="17" spans="1:71" ht="63">
      <c r="A17" s="28">
        <v>8</v>
      </c>
      <c r="B17" s="29" t="s">
        <v>43</v>
      </c>
      <c r="C17" s="48">
        <v>7983</v>
      </c>
      <c r="D17" s="40">
        <v>500</v>
      </c>
      <c r="E17" s="112">
        <f t="shared" si="0"/>
        <v>295305</v>
      </c>
      <c r="F17" s="18">
        <v>0</v>
      </c>
      <c r="G17" s="41">
        <v>0</v>
      </c>
      <c r="H17" s="41">
        <v>150</v>
      </c>
      <c r="I17" s="113">
        <f t="shared" si="1"/>
        <v>147750</v>
      </c>
      <c r="J17" s="133">
        <v>833</v>
      </c>
      <c r="K17" s="113">
        <f t="shared" si="2"/>
        <v>678895</v>
      </c>
      <c r="L17" s="37">
        <v>3500</v>
      </c>
      <c r="M17" s="106">
        <f t="shared" si="3"/>
        <v>1467725</v>
      </c>
      <c r="N17" s="100">
        <v>180</v>
      </c>
      <c r="O17" s="114">
        <f t="shared" si="4"/>
        <v>360000</v>
      </c>
      <c r="P17" s="43">
        <v>410</v>
      </c>
      <c r="Q17" s="73">
        <f t="shared" si="7"/>
        <v>977030</v>
      </c>
      <c r="R17" s="33">
        <v>200</v>
      </c>
      <c r="S17" s="106">
        <f t="shared" si="8"/>
        <v>300000</v>
      </c>
      <c r="T17" s="44">
        <v>0</v>
      </c>
      <c r="U17" s="33">
        <v>0</v>
      </c>
      <c r="V17" s="35">
        <v>10</v>
      </c>
      <c r="W17" s="106">
        <f t="shared" si="5"/>
        <v>20000</v>
      </c>
      <c r="X17" s="35">
        <v>10</v>
      </c>
      <c r="Y17" s="106">
        <f t="shared" si="6"/>
        <v>100000</v>
      </c>
      <c r="Z17" s="44">
        <v>2</v>
      </c>
      <c r="AA17" s="116">
        <v>779619.4</v>
      </c>
      <c r="AB17" s="115">
        <v>0</v>
      </c>
      <c r="AC17" s="115">
        <v>0</v>
      </c>
      <c r="AD17" s="104">
        <v>1</v>
      </c>
      <c r="AE17" s="115">
        <v>21000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104">
        <v>3</v>
      </c>
      <c r="AQ17" s="115">
        <v>21000</v>
      </c>
      <c r="AR17" s="104">
        <v>1</v>
      </c>
      <c r="AS17" s="115">
        <v>53244</v>
      </c>
      <c r="AT17" s="104">
        <v>5</v>
      </c>
      <c r="AU17" s="115">
        <v>19656</v>
      </c>
      <c r="AV17" s="45">
        <v>0</v>
      </c>
      <c r="AW17" s="41">
        <v>0</v>
      </c>
      <c r="AX17" s="44">
        <v>0</v>
      </c>
      <c r="AY17" s="32">
        <v>0</v>
      </c>
      <c r="AZ17" s="32">
        <v>113</v>
      </c>
      <c r="BA17" s="112">
        <v>134470</v>
      </c>
      <c r="BB17" s="37">
        <v>250</v>
      </c>
      <c r="BC17" s="116">
        <f t="shared" si="9"/>
        <v>516750</v>
      </c>
      <c r="BD17" s="37">
        <v>10</v>
      </c>
      <c r="BE17" s="116">
        <f t="shared" si="10"/>
        <v>24000</v>
      </c>
      <c r="BF17" s="41"/>
      <c r="BG17" s="47" t="s">
        <v>33</v>
      </c>
      <c r="BH17" s="139"/>
      <c r="BI17" s="139"/>
      <c r="BJ17" s="19">
        <f>BE17+BC17+BA17+AU17+AS17+AQ17+AE17+AA17+Y17+W17+S17+Q17+O17+M17+I17+E17</f>
        <v>5237549.4000000004</v>
      </c>
      <c r="BK17" s="46"/>
      <c r="BL17" s="49"/>
      <c r="BM17" s="32"/>
      <c r="BN17" s="37"/>
      <c r="BO17" s="50"/>
      <c r="BP17" s="38"/>
      <c r="BQ17" s="47"/>
      <c r="BR17" s="19"/>
      <c r="BS17" s="11"/>
    </row>
    <row r="18" spans="1:71" ht="24.6" customHeight="1">
      <c r="A18" s="28">
        <v>9</v>
      </c>
      <c r="B18" s="29" t="s">
        <v>44</v>
      </c>
      <c r="C18" s="48">
        <v>7002</v>
      </c>
      <c r="D18" s="46">
        <v>360</v>
      </c>
      <c r="E18" s="112">
        <f t="shared" si="0"/>
        <v>212619.6</v>
      </c>
      <c r="F18" s="18">
        <v>0</v>
      </c>
      <c r="G18" s="41">
        <v>0</v>
      </c>
      <c r="H18" s="50">
        <v>80</v>
      </c>
      <c r="I18" s="113">
        <f t="shared" si="1"/>
        <v>78800</v>
      </c>
      <c r="J18" s="133">
        <v>226</v>
      </c>
      <c r="K18" s="113">
        <f t="shared" si="2"/>
        <v>184190</v>
      </c>
      <c r="L18" s="37">
        <v>2500</v>
      </c>
      <c r="M18" s="106">
        <f t="shared" si="3"/>
        <v>1048375</v>
      </c>
      <c r="N18" s="100">
        <v>170</v>
      </c>
      <c r="O18" s="114">
        <f t="shared" si="4"/>
        <v>340000</v>
      </c>
      <c r="P18" s="43">
        <v>0</v>
      </c>
      <c r="Q18" s="41">
        <f t="shared" si="7"/>
        <v>0</v>
      </c>
      <c r="R18" s="33"/>
      <c r="S18" s="92"/>
      <c r="T18" s="44">
        <v>0</v>
      </c>
      <c r="U18" s="33">
        <v>0</v>
      </c>
      <c r="V18" s="35">
        <v>3</v>
      </c>
      <c r="W18" s="106">
        <f t="shared" si="5"/>
        <v>6000</v>
      </c>
      <c r="X18" s="35">
        <v>3</v>
      </c>
      <c r="Y18" s="106">
        <f t="shared" si="6"/>
        <v>30000</v>
      </c>
      <c r="Z18" s="44">
        <v>0</v>
      </c>
      <c r="AA18" s="37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45">
        <v>0</v>
      </c>
      <c r="AW18" s="41">
        <v>0</v>
      </c>
      <c r="AX18" s="44">
        <v>0</v>
      </c>
      <c r="AY18" s="32">
        <v>0</v>
      </c>
      <c r="AZ18" s="32">
        <v>0</v>
      </c>
      <c r="BA18" s="32">
        <v>0</v>
      </c>
      <c r="BB18" s="37">
        <v>0</v>
      </c>
      <c r="BC18" s="37">
        <f t="shared" si="9"/>
        <v>0</v>
      </c>
      <c r="BD18" s="37">
        <v>0</v>
      </c>
      <c r="BE18" s="37">
        <f t="shared" si="10"/>
        <v>0</v>
      </c>
      <c r="BF18" s="41"/>
      <c r="BG18" s="37">
        <v>0</v>
      </c>
      <c r="BH18" s="138"/>
      <c r="BI18" s="138"/>
      <c r="BJ18" s="19">
        <f>Y18+W18+O18+M18+I18+E18</f>
        <v>1715794.6</v>
      </c>
      <c r="BK18" s="46"/>
      <c r="BL18" s="49"/>
      <c r="BM18" s="37"/>
      <c r="BN18" s="37"/>
      <c r="BO18" s="50"/>
      <c r="BP18" s="38"/>
      <c r="BQ18" s="37"/>
      <c r="BR18" s="19"/>
      <c r="BS18" s="11"/>
    </row>
    <row r="19" spans="1:71" ht="25.15" customHeight="1">
      <c r="A19" s="28">
        <v>10</v>
      </c>
      <c r="B19" s="52" t="s">
        <v>46</v>
      </c>
      <c r="C19" s="48">
        <v>7869</v>
      </c>
      <c r="D19" s="46">
        <v>400</v>
      </c>
      <c r="E19" s="112">
        <f t="shared" si="0"/>
        <v>236244</v>
      </c>
      <c r="F19" s="18">
        <v>0</v>
      </c>
      <c r="G19" s="41">
        <v>0</v>
      </c>
      <c r="H19" s="50">
        <v>100</v>
      </c>
      <c r="I19" s="113">
        <f t="shared" si="1"/>
        <v>98500</v>
      </c>
      <c r="J19" s="133">
        <v>492</v>
      </c>
      <c r="K19" s="113">
        <f t="shared" si="2"/>
        <v>400980</v>
      </c>
      <c r="L19" s="37">
        <v>2500</v>
      </c>
      <c r="M19" s="106">
        <f t="shared" si="3"/>
        <v>1048375</v>
      </c>
      <c r="N19" s="100">
        <v>345</v>
      </c>
      <c r="O19" s="114">
        <f t="shared" si="4"/>
        <v>690000</v>
      </c>
      <c r="P19" s="43">
        <v>0</v>
      </c>
      <c r="Q19" s="41">
        <f t="shared" si="7"/>
        <v>0</v>
      </c>
      <c r="R19" s="69">
        <v>200</v>
      </c>
      <c r="S19" s="106">
        <f t="shared" si="8"/>
        <v>300000</v>
      </c>
      <c r="T19" s="44">
        <v>0</v>
      </c>
      <c r="U19" s="69">
        <v>0</v>
      </c>
      <c r="V19" s="35">
        <v>6</v>
      </c>
      <c r="W19" s="106">
        <f t="shared" si="5"/>
        <v>12000</v>
      </c>
      <c r="X19" s="117">
        <v>6</v>
      </c>
      <c r="Y19" s="106">
        <f t="shared" si="6"/>
        <v>60000</v>
      </c>
      <c r="Z19" s="44">
        <v>0</v>
      </c>
      <c r="AA19" s="37">
        <v>0</v>
      </c>
      <c r="AB19" s="104">
        <v>1</v>
      </c>
      <c r="AC19" s="115">
        <v>33000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104">
        <v>1</v>
      </c>
      <c r="AO19" s="115">
        <v>21000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45">
        <v>0</v>
      </c>
      <c r="AW19" s="41">
        <v>0</v>
      </c>
      <c r="AX19" s="44">
        <v>0</v>
      </c>
      <c r="AY19" s="32">
        <v>0</v>
      </c>
      <c r="AZ19" s="32">
        <v>0</v>
      </c>
      <c r="BA19" s="32">
        <v>0</v>
      </c>
      <c r="BB19" s="37">
        <v>150</v>
      </c>
      <c r="BC19" s="116">
        <f t="shared" si="9"/>
        <v>310050</v>
      </c>
      <c r="BD19" s="37">
        <v>0</v>
      </c>
      <c r="BE19" s="37">
        <f t="shared" si="10"/>
        <v>0</v>
      </c>
      <c r="BF19" s="41"/>
      <c r="BG19" s="37">
        <v>0</v>
      </c>
      <c r="BH19" s="138"/>
      <c r="BI19" s="138"/>
      <c r="BJ19" s="19">
        <f>BC19+AO19+AC19+Y19+W19+S19+O19+M19+I19+E19</f>
        <v>2809169</v>
      </c>
      <c r="BK19" s="46"/>
      <c r="BL19" s="49"/>
      <c r="BM19" s="37"/>
      <c r="BN19" s="37"/>
      <c r="BO19" s="50"/>
      <c r="BP19" s="38"/>
      <c r="BQ19" s="37"/>
      <c r="BR19" s="19"/>
      <c r="BS19" s="11"/>
    </row>
    <row r="20" spans="1:71" ht="23.45" customHeight="1">
      <c r="A20" s="28">
        <v>11</v>
      </c>
      <c r="B20" s="29" t="s">
        <v>45</v>
      </c>
      <c r="C20" s="48">
        <v>5164</v>
      </c>
      <c r="D20" s="46">
        <v>500</v>
      </c>
      <c r="E20" s="112">
        <f t="shared" si="0"/>
        <v>295305</v>
      </c>
      <c r="F20" s="18">
        <v>0</v>
      </c>
      <c r="G20" s="41">
        <v>0</v>
      </c>
      <c r="H20" s="50">
        <v>95</v>
      </c>
      <c r="I20" s="113">
        <f t="shared" si="1"/>
        <v>93575</v>
      </c>
      <c r="J20" s="133">
        <v>0</v>
      </c>
      <c r="K20" s="113">
        <f t="shared" si="2"/>
        <v>0</v>
      </c>
      <c r="L20" s="37">
        <v>2000</v>
      </c>
      <c r="M20" s="106">
        <f t="shared" si="3"/>
        <v>838700</v>
      </c>
      <c r="N20" s="100">
        <v>0</v>
      </c>
      <c r="O20" s="105">
        <f t="shared" si="4"/>
        <v>0</v>
      </c>
      <c r="P20" s="43">
        <v>0</v>
      </c>
      <c r="Q20" s="41">
        <f t="shared" si="7"/>
        <v>0</v>
      </c>
      <c r="R20" s="33">
        <v>150</v>
      </c>
      <c r="S20" s="106">
        <f t="shared" si="8"/>
        <v>225000</v>
      </c>
      <c r="T20" s="44">
        <v>0</v>
      </c>
      <c r="U20" s="33">
        <v>0</v>
      </c>
      <c r="V20" s="35">
        <v>6</v>
      </c>
      <c r="W20" s="106">
        <f t="shared" si="5"/>
        <v>12000</v>
      </c>
      <c r="X20" s="91">
        <v>6</v>
      </c>
      <c r="Y20" s="106">
        <f t="shared" si="6"/>
        <v>60000</v>
      </c>
      <c r="Z20" s="44">
        <v>0</v>
      </c>
      <c r="AA20" s="37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45">
        <v>0</v>
      </c>
      <c r="AW20" s="41">
        <v>0</v>
      </c>
      <c r="AX20" s="44">
        <v>0</v>
      </c>
      <c r="AY20" s="32">
        <v>0</v>
      </c>
      <c r="AZ20" s="32">
        <v>0</v>
      </c>
      <c r="BA20" s="32">
        <v>0</v>
      </c>
      <c r="BB20" s="37">
        <v>0</v>
      </c>
      <c r="BC20" s="37">
        <f t="shared" si="9"/>
        <v>0</v>
      </c>
      <c r="BD20" s="37">
        <v>20</v>
      </c>
      <c r="BE20" s="116">
        <f t="shared" si="10"/>
        <v>48000</v>
      </c>
      <c r="BF20" s="41"/>
      <c r="BG20" s="37">
        <v>0</v>
      </c>
      <c r="BH20" s="138"/>
      <c r="BI20" s="138"/>
      <c r="BJ20" s="19">
        <f>BE20+Y20+W20+S20+M20+I20+E20</f>
        <v>1572580</v>
      </c>
      <c r="BK20" s="46"/>
      <c r="BL20" s="49"/>
      <c r="BM20" s="37"/>
      <c r="BN20" s="37"/>
      <c r="BO20" s="50"/>
      <c r="BP20" s="38"/>
      <c r="BQ20" s="37"/>
      <c r="BR20" s="19"/>
      <c r="BS20" s="11"/>
    </row>
    <row r="21" spans="1:71" ht="24.6" customHeight="1">
      <c r="A21" s="28">
        <v>12</v>
      </c>
      <c r="B21" s="29" t="s">
        <v>47</v>
      </c>
      <c r="C21" s="48">
        <v>6072</v>
      </c>
      <c r="D21" s="46">
        <v>350</v>
      </c>
      <c r="E21" s="112">
        <f t="shared" si="0"/>
        <v>206713.5</v>
      </c>
      <c r="F21" s="18">
        <v>0</v>
      </c>
      <c r="G21" s="41">
        <v>0</v>
      </c>
      <c r="H21" s="50">
        <v>100</v>
      </c>
      <c r="I21" s="113">
        <f t="shared" si="1"/>
        <v>98500</v>
      </c>
      <c r="J21" s="133">
        <v>400</v>
      </c>
      <c r="K21" s="113">
        <f t="shared" si="2"/>
        <v>326000</v>
      </c>
      <c r="L21" s="37">
        <v>2500</v>
      </c>
      <c r="M21" s="106">
        <f t="shared" si="3"/>
        <v>1048375</v>
      </c>
      <c r="N21" s="100">
        <v>300</v>
      </c>
      <c r="O21" s="114">
        <f t="shared" si="4"/>
        <v>600000</v>
      </c>
      <c r="P21" s="43">
        <v>0</v>
      </c>
      <c r="Q21" s="41">
        <f t="shared" si="7"/>
        <v>0</v>
      </c>
      <c r="R21" s="33">
        <v>110</v>
      </c>
      <c r="S21" s="106">
        <f t="shared" si="8"/>
        <v>165000</v>
      </c>
      <c r="T21" s="44">
        <v>1</v>
      </c>
      <c r="U21" s="106">
        <v>150000</v>
      </c>
      <c r="V21" s="35">
        <v>6</v>
      </c>
      <c r="W21" s="106">
        <f t="shared" si="5"/>
        <v>12000</v>
      </c>
      <c r="X21" s="35">
        <v>6</v>
      </c>
      <c r="Y21" s="106">
        <f t="shared" si="6"/>
        <v>60000</v>
      </c>
      <c r="Z21" s="44">
        <v>0</v>
      </c>
      <c r="AA21" s="37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45">
        <v>0</v>
      </c>
      <c r="AW21" s="41">
        <v>0</v>
      </c>
      <c r="AX21" s="44">
        <v>0</v>
      </c>
      <c r="AY21" s="32">
        <v>0</v>
      </c>
      <c r="AZ21" s="32">
        <v>0</v>
      </c>
      <c r="BA21" s="32">
        <v>0</v>
      </c>
      <c r="BB21" s="37">
        <v>0</v>
      </c>
      <c r="BC21" s="37">
        <f t="shared" si="9"/>
        <v>0</v>
      </c>
      <c r="BD21" s="37">
        <v>20</v>
      </c>
      <c r="BE21" s="116">
        <v>48000</v>
      </c>
      <c r="BF21" s="41"/>
      <c r="BG21" s="37">
        <v>0</v>
      </c>
      <c r="BH21" s="138"/>
      <c r="BI21" s="138"/>
      <c r="BJ21" s="19">
        <f>BE21+Y21+W21+U21+S21+O21+M21+I21+E21</f>
        <v>2388588.5</v>
      </c>
      <c r="BK21" s="46"/>
      <c r="BL21" s="49"/>
      <c r="BM21" s="37"/>
      <c r="BN21" s="37"/>
      <c r="BO21" s="50"/>
      <c r="BP21" s="38"/>
      <c r="BQ21" s="37"/>
      <c r="BR21" s="19"/>
      <c r="BS21" s="11"/>
    </row>
    <row r="22" spans="1:71" ht="28.9" customHeight="1">
      <c r="A22" s="28">
        <v>13</v>
      </c>
      <c r="B22" s="29" t="s">
        <v>48</v>
      </c>
      <c r="C22" s="48">
        <v>4119</v>
      </c>
      <c r="D22" s="46">
        <v>350</v>
      </c>
      <c r="E22" s="112">
        <f t="shared" si="0"/>
        <v>206713.5</v>
      </c>
      <c r="F22" s="18">
        <v>0</v>
      </c>
      <c r="G22" s="41">
        <v>0</v>
      </c>
      <c r="H22" s="50">
        <v>100</v>
      </c>
      <c r="I22" s="113">
        <f t="shared" si="1"/>
        <v>98500</v>
      </c>
      <c r="J22" s="133">
        <v>140</v>
      </c>
      <c r="K22" s="113">
        <f t="shared" si="2"/>
        <v>114100</v>
      </c>
      <c r="L22" s="37">
        <v>2500</v>
      </c>
      <c r="M22" s="108">
        <f t="shared" si="3"/>
        <v>1048375</v>
      </c>
      <c r="N22" s="100">
        <v>180</v>
      </c>
      <c r="O22" s="114">
        <f t="shared" si="4"/>
        <v>360000</v>
      </c>
      <c r="P22" s="43">
        <v>0</v>
      </c>
      <c r="Q22" s="41">
        <f t="shared" si="7"/>
        <v>0</v>
      </c>
      <c r="R22" s="33">
        <v>115</v>
      </c>
      <c r="S22" s="108">
        <f t="shared" si="8"/>
        <v>172500</v>
      </c>
      <c r="T22" s="44">
        <v>0</v>
      </c>
      <c r="U22" s="33">
        <v>0</v>
      </c>
      <c r="V22" s="35">
        <v>6</v>
      </c>
      <c r="W22" s="108">
        <f t="shared" si="5"/>
        <v>12000</v>
      </c>
      <c r="X22" s="35">
        <v>6</v>
      </c>
      <c r="Y22" s="108">
        <f t="shared" si="6"/>
        <v>60000</v>
      </c>
      <c r="Z22" s="44">
        <v>0</v>
      </c>
      <c r="AA22" s="37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45">
        <v>0</v>
      </c>
      <c r="AW22" s="41">
        <v>0</v>
      </c>
      <c r="AX22" s="44">
        <v>0</v>
      </c>
      <c r="AY22" s="32">
        <v>0</v>
      </c>
      <c r="AZ22" s="32">
        <v>0</v>
      </c>
      <c r="BA22" s="32">
        <v>0</v>
      </c>
      <c r="BB22" s="37">
        <v>0</v>
      </c>
      <c r="BC22" s="37">
        <f t="shared" si="9"/>
        <v>0</v>
      </c>
      <c r="BD22" s="37">
        <v>20</v>
      </c>
      <c r="BE22" s="116">
        <f t="shared" si="10"/>
        <v>48000</v>
      </c>
      <c r="BF22" s="41"/>
      <c r="BG22" s="37">
        <v>0</v>
      </c>
      <c r="BH22" s="138"/>
      <c r="BI22" s="138"/>
      <c r="BJ22" s="19">
        <f>BE22+Y22+W22+S22+O22+M22+I22+E22</f>
        <v>2006088.5</v>
      </c>
      <c r="BK22" s="46"/>
      <c r="BL22" s="49"/>
      <c r="BM22" s="37"/>
      <c r="BN22" s="37"/>
      <c r="BO22" s="50"/>
      <c r="BP22" s="38"/>
      <c r="BQ22" s="37"/>
      <c r="BR22" s="19"/>
      <c r="BS22" s="11"/>
    </row>
    <row r="23" spans="1:71" ht="31.9" customHeight="1">
      <c r="A23" s="28"/>
      <c r="B23" s="29" t="s">
        <v>59</v>
      </c>
      <c r="C23" s="48">
        <v>18473</v>
      </c>
      <c r="D23" s="46">
        <v>800</v>
      </c>
      <c r="E23" s="112">
        <f t="shared" si="0"/>
        <v>472488</v>
      </c>
      <c r="F23" s="18">
        <v>0</v>
      </c>
      <c r="G23" s="41">
        <v>0</v>
      </c>
      <c r="H23" s="50">
        <v>100</v>
      </c>
      <c r="I23" s="113">
        <f t="shared" si="1"/>
        <v>98500</v>
      </c>
      <c r="J23" s="133">
        <v>54</v>
      </c>
      <c r="K23" s="113">
        <f t="shared" si="2"/>
        <v>44010</v>
      </c>
      <c r="L23" s="37">
        <v>1800</v>
      </c>
      <c r="M23" s="106">
        <f t="shared" si="3"/>
        <v>754830</v>
      </c>
      <c r="N23" s="100">
        <v>0</v>
      </c>
      <c r="O23" s="105">
        <f t="shared" si="4"/>
        <v>0</v>
      </c>
      <c r="P23" s="43">
        <v>0</v>
      </c>
      <c r="Q23" s="41">
        <v>0</v>
      </c>
      <c r="R23" s="93">
        <v>0</v>
      </c>
      <c r="S23" s="93">
        <v>0</v>
      </c>
      <c r="T23" s="44">
        <v>0</v>
      </c>
      <c r="U23" s="93">
        <v>0</v>
      </c>
      <c r="V23" s="35">
        <v>0</v>
      </c>
      <c r="W23" s="96">
        <f t="shared" si="5"/>
        <v>0</v>
      </c>
      <c r="X23" s="96">
        <v>0</v>
      </c>
      <c r="Y23" s="96">
        <f t="shared" si="6"/>
        <v>0</v>
      </c>
      <c r="Z23" s="44">
        <v>0</v>
      </c>
      <c r="AA23" s="37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45">
        <v>0</v>
      </c>
      <c r="AW23" s="41">
        <v>0</v>
      </c>
      <c r="AX23" s="44">
        <v>0</v>
      </c>
      <c r="AY23" s="32">
        <v>0</v>
      </c>
      <c r="AZ23" s="32">
        <v>0</v>
      </c>
      <c r="BA23" s="32">
        <v>0</v>
      </c>
      <c r="BB23" s="37">
        <v>0</v>
      </c>
      <c r="BC23" s="37">
        <f t="shared" si="9"/>
        <v>0</v>
      </c>
      <c r="BD23" s="37">
        <v>0</v>
      </c>
      <c r="BE23" s="37">
        <f t="shared" si="10"/>
        <v>0</v>
      </c>
      <c r="BF23" s="41"/>
      <c r="BG23" s="37">
        <v>0</v>
      </c>
      <c r="BH23" s="138"/>
      <c r="BI23" s="138"/>
      <c r="BJ23" s="19">
        <f>M23+I23+E23</f>
        <v>1325818</v>
      </c>
      <c r="BK23" s="46"/>
      <c r="BL23" s="49"/>
      <c r="BM23" s="37"/>
      <c r="BN23" s="37"/>
      <c r="BO23" s="50"/>
      <c r="BP23" s="38"/>
      <c r="BQ23" s="37"/>
      <c r="BR23" s="19"/>
      <c r="BS23" s="11"/>
    </row>
    <row r="24" spans="1:71" ht="45" customHeight="1">
      <c r="A24" s="75"/>
      <c r="B24" s="76"/>
      <c r="C24" s="77"/>
      <c r="D24" s="86">
        <f>SUM(D10:D23)</f>
        <v>6960</v>
      </c>
      <c r="E24" s="87">
        <f>SUM(E10:E23)</f>
        <v>4110645.6</v>
      </c>
      <c r="F24" s="80">
        <v>0</v>
      </c>
      <c r="G24" s="81">
        <v>0</v>
      </c>
      <c r="H24" s="88">
        <f t="shared" ref="H24:R24" si="11">SUM(H10:H23)</f>
        <v>1245</v>
      </c>
      <c r="I24" s="125">
        <f>SUM(I10:I23)</f>
        <v>1226325</v>
      </c>
      <c r="J24" s="89">
        <f>SUM(J10:J23)</f>
        <v>3215</v>
      </c>
      <c r="K24" s="89">
        <f>SUM(K10:K23)</f>
        <v>2620225</v>
      </c>
      <c r="L24" s="87">
        <f t="shared" si="11"/>
        <v>34000</v>
      </c>
      <c r="M24" s="90">
        <f>SUM(M10:M23)</f>
        <v>14257900</v>
      </c>
      <c r="N24" s="101">
        <f t="shared" si="11"/>
        <v>1779</v>
      </c>
      <c r="O24" s="101">
        <f>SUM(O10:O23)</f>
        <v>3558000</v>
      </c>
      <c r="P24" s="94">
        <f t="shared" si="11"/>
        <v>810</v>
      </c>
      <c r="Q24" s="95">
        <f>SUM(Q10:Q23)</f>
        <v>1930230</v>
      </c>
      <c r="R24" s="90">
        <f t="shared" si="11"/>
        <v>1397</v>
      </c>
      <c r="S24" s="90">
        <f>SUM(S10:S23)</f>
        <v>2095500</v>
      </c>
      <c r="T24" s="109">
        <v>1</v>
      </c>
      <c r="U24" s="90">
        <f>SUM(U10:U23)</f>
        <v>250000</v>
      </c>
      <c r="V24" s="123">
        <f>SUM(V10:V23)</f>
        <v>52</v>
      </c>
      <c r="W24" s="90">
        <f>SUM(W10:W23)</f>
        <v>104000</v>
      </c>
      <c r="X24" s="123">
        <f>SUM(X10:X23)</f>
        <v>52</v>
      </c>
      <c r="Y24" s="90">
        <f>SUM(Y10:Y23)</f>
        <v>520000</v>
      </c>
      <c r="Z24" s="109">
        <v>2</v>
      </c>
      <c r="AA24" s="87">
        <f>SUM(AA17:AA23)</f>
        <v>779619.4</v>
      </c>
      <c r="AB24" s="124">
        <v>1</v>
      </c>
      <c r="AC24" s="88">
        <f>SUM(AC19:AC23)</f>
        <v>33000</v>
      </c>
      <c r="AD24" s="124">
        <v>2</v>
      </c>
      <c r="AE24" s="88">
        <f>SUM(AE10:AE23)</f>
        <v>42000</v>
      </c>
      <c r="AF24" s="124">
        <v>2</v>
      </c>
      <c r="AG24" s="88">
        <f>SUM(AG11:AG23)</f>
        <v>60000</v>
      </c>
      <c r="AH24" s="124">
        <v>3</v>
      </c>
      <c r="AI24" s="88">
        <f>SUM(AI11:AI23)</f>
        <v>65000</v>
      </c>
      <c r="AJ24" s="124">
        <v>1</v>
      </c>
      <c r="AK24" s="88">
        <f>SUM(AK12:AK23)</f>
        <v>15000</v>
      </c>
      <c r="AL24" s="124">
        <v>1</v>
      </c>
      <c r="AM24" s="88">
        <f>SUM(AM10:AM23)</f>
        <v>16000</v>
      </c>
      <c r="AN24" s="124">
        <v>2</v>
      </c>
      <c r="AO24" s="88">
        <f>SUM(AO11:AO23)</f>
        <v>42000</v>
      </c>
      <c r="AP24" s="124">
        <v>5</v>
      </c>
      <c r="AQ24" s="88">
        <f>SUM(AQ11:AQ23)</f>
        <v>35000</v>
      </c>
      <c r="AR24" s="124">
        <v>1</v>
      </c>
      <c r="AS24" s="88">
        <f>SUM(AS17:AS23)</f>
        <v>53244</v>
      </c>
      <c r="AT24" s="124">
        <v>5</v>
      </c>
      <c r="AU24" s="88">
        <f>SUM(AU17:AU23)</f>
        <v>19656</v>
      </c>
      <c r="AV24" s="110">
        <v>0</v>
      </c>
      <c r="AW24" s="95">
        <v>0</v>
      </c>
      <c r="AX24" s="109">
        <v>0</v>
      </c>
      <c r="AY24" s="111">
        <v>0</v>
      </c>
      <c r="AZ24" s="111">
        <f>SUM(AZ10:AZ23)</f>
        <v>203</v>
      </c>
      <c r="BA24" s="111">
        <f>SUM(BA13:BA23)</f>
        <v>241570</v>
      </c>
      <c r="BB24" s="87">
        <f>SUM(BB10:BB23)</f>
        <v>930</v>
      </c>
      <c r="BC24" s="87">
        <f>SUM(BC11:BC23)</f>
        <v>1922310</v>
      </c>
      <c r="BD24" s="87">
        <f>SUM(BD10:BD23)</f>
        <v>80</v>
      </c>
      <c r="BE24" s="87">
        <f>SUM(BE13:BE23)</f>
        <v>192000</v>
      </c>
      <c r="BF24" s="81"/>
      <c r="BG24" s="79">
        <v>3</v>
      </c>
      <c r="BH24" s="140"/>
      <c r="BI24" s="140"/>
      <c r="BJ24" s="84">
        <f>SUM(BJ10:BJ23)</f>
        <v>31469000</v>
      </c>
      <c r="BK24" s="78"/>
      <c r="BL24" s="85"/>
      <c r="BM24" s="79"/>
      <c r="BN24" s="79"/>
      <c r="BO24" s="82"/>
      <c r="BP24" s="83"/>
      <c r="BQ24" s="79"/>
      <c r="BR24" s="84"/>
      <c r="BS24" s="11"/>
    </row>
    <row r="25" spans="1:71">
      <c r="A25" s="28">
        <v>14</v>
      </c>
      <c r="B25" s="29" t="s">
        <v>49</v>
      </c>
      <c r="C25" s="48">
        <v>8285</v>
      </c>
      <c r="D25" s="46">
        <v>400</v>
      </c>
      <c r="E25" s="37">
        <v>236244</v>
      </c>
      <c r="F25" s="18"/>
      <c r="G25" s="41"/>
      <c r="H25" s="50">
        <v>100</v>
      </c>
      <c r="I25" s="38">
        <v>206000</v>
      </c>
      <c r="J25" s="38"/>
      <c r="K25" s="38"/>
      <c r="L25" s="37">
        <v>5000</v>
      </c>
      <c r="M25" s="33">
        <v>2096750</v>
      </c>
      <c r="N25" s="100"/>
      <c r="O25" s="100"/>
      <c r="P25" s="43"/>
      <c r="Q25" s="41"/>
      <c r="R25" s="33">
        <v>90</v>
      </c>
      <c r="S25" s="33">
        <v>135000</v>
      </c>
      <c r="T25" s="44"/>
      <c r="U25" s="33"/>
      <c r="V25" s="35"/>
      <c r="W25" s="33"/>
      <c r="X25" s="96"/>
      <c r="Y25" s="96"/>
      <c r="Z25" s="44"/>
      <c r="AA25" s="37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45"/>
      <c r="AW25" s="41"/>
      <c r="AX25" s="44"/>
      <c r="AY25" s="32"/>
      <c r="AZ25" s="32"/>
      <c r="BA25" s="32"/>
      <c r="BB25" s="37"/>
      <c r="BC25" s="37"/>
      <c r="BD25" s="37"/>
      <c r="BE25" s="37"/>
      <c r="BF25" s="41"/>
      <c r="BG25" s="37"/>
      <c r="BH25" s="138"/>
      <c r="BI25" s="138"/>
      <c r="BJ25" s="19"/>
      <c r="BK25" s="46"/>
      <c r="BL25" s="49"/>
      <c r="BM25" s="37"/>
      <c r="BN25" s="37"/>
      <c r="BO25" s="50"/>
      <c r="BP25" s="38"/>
      <c r="BQ25" s="37"/>
      <c r="BR25" s="19"/>
      <c r="BS25" s="11"/>
    </row>
    <row r="26" spans="1:71">
      <c r="A26" s="28">
        <v>15</v>
      </c>
      <c r="B26" s="29" t="s">
        <v>50</v>
      </c>
      <c r="C26" s="48">
        <v>16490</v>
      </c>
      <c r="D26" s="46">
        <v>400</v>
      </c>
      <c r="E26" s="37">
        <v>236244</v>
      </c>
      <c r="F26" s="18"/>
      <c r="G26" s="41"/>
      <c r="H26" s="50">
        <v>160</v>
      </c>
      <c r="I26" s="38">
        <v>329600</v>
      </c>
      <c r="J26" s="38"/>
      <c r="K26" s="38"/>
      <c r="L26" s="37">
        <v>7000</v>
      </c>
      <c r="M26" s="33">
        <v>2935450</v>
      </c>
      <c r="N26" s="100"/>
      <c r="O26" s="100"/>
      <c r="P26" s="43"/>
      <c r="Q26" s="41"/>
      <c r="R26" s="33">
        <v>100</v>
      </c>
      <c r="S26" s="33">
        <v>150000</v>
      </c>
      <c r="T26" s="44"/>
      <c r="U26" s="33"/>
      <c r="V26" s="35"/>
      <c r="W26" s="33"/>
      <c r="X26" s="96"/>
      <c r="Y26" s="96"/>
      <c r="Z26" s="44"/>
      <c r="AA26" s="37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45"/>
      <c r="AW26" s="41"/>
      <c r="AX26" s="44"/>
      <c r="AY26" s="32"/>
      <c r="AZ26" s="32"/>
      <c r="BA26" s="32"/>
      <c r="BB26" s="37"/>
      <c r="BC26" s="37"/>
      <c r="BD26" s="37"/>
      <c r="BE26" s="37"/>
      <c r="BF26" s="41"/>
      <c r="BG26" s="37"/>
      <c r="BH26" s="138"/>
      <c r="BI26" s="138"/>
      <c r="BJ26" s="19"/>
      <c r="BK26" s="46"/>
      <c r="BL26" s="49"/>
      <c r="BM26" s="37"/>
      <c r="BN26" s="37"/>
      <c r="BO26" s="50"/>
      <c r="BP26" s="38"/>
      <c r="BQ26" s="37"/>
      <c r="BR26" s="19"/>
      <c r="BS26" s="11"/>
    </row>
    <row r="27" spans="1:71">
      <c r="A27" s="28">
        <v>16</v>
      </c>
      <c r="B27" s="29" t="s">
        <v>51</v>
      </c>
      <c r="C27" s="48">
        <v>7861</v>
      </c>
      <c r="D27" s="46">
        <v>800</v>
      </c>
      <c r="E27" s="41">
        <v>472488</v>
      </c>
      <c r="F27" s="18"/>
      <c r="G27" s="41"/>
      <c r="H27" s="50">
        <v>100</v>
      </c>
      <c r="I27" s="38">
        <v>206000</v>
      </c>
      <c r="J27" s="38"/>
      <c r="K27" s="38"/>
      <c r="L27" s="37">
        <v>4000</v>
      </c>
      <c r="M27" s="33">
        <v>1677400</v>
      </c>
      <c r="N27" s="100"/>
      <c r="O27" s="100"/>
      <c r="P27" s="43"/>
      <c r="Q27" s="41"/>
      <c r="R27" s="33">
        <v>100</v>
      </c>
      <c r="S27" s="33">
        <v>150000</v>
      </c>
      <c r="T27" s="44"/>
      <c r="U27" s="33"/>
      <c r="V27" s="35"/>
      <c r="W27" s="33"/>
      <c r="X27" s="96"/>
      <c r="Y27" s="96"/>
      <c r="Z27" s="44"/>
      <c r="AA27" s="37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45"/>
      <c r="AW27" s="41"/>
      <c r="AX27" s="44"/>
      <c r="AY27" s="32"/>
      <c r="AZ27" s="32"/>
      <c r="BA27" s="32"/>
      <c r="BB27" s="37"/>
      <c r="BC27" s="37"/>
      <c r="BD27" s="37"/>
      <c r="BE27" s="37"/>
      <c r="BF27" s="41"/>
      <c r="BG27" s="37"/>
      <c r="BH27" s="138"/>
      <c r="BI27" s="138"/>
      <c r="BJ27" s="19"/>
      <c r="BK27" s="46"/>
      <c r="BL27" s="49"/>
      <c r="BM27" s="37"/>
      <c r="BN27" s="37"/>
      <c r="BO27" s="50"/>
      <c r="BP27" s="38"/>
      <c r="BQ27" s="37"/>
      <c r="BR27" s="19"/>
      <c r="BS27" s="11"/>
    </row>
    <row r="28" spans="1:71">
      <c r="A28" s="28">
        <v>17</v>
      </c>
      <c r="B28" s="29" t="s">
        <v>52</v>
      </c>
      <c r="C28" s="48">
        <v>3168</v>
      </c>
      <c r="D28" s="46">
        <v>1500</v>
      </c>
      <c r="E28" s="37">
        <v>885915</v>
      </c>
      <c r="F28" s="18"/>
      <c r="G28" s="41"/>
      <c r="H28" s="50">
        <v>200</v>
      </c>
      <c r="I28" s="38">
        <v>412000</v>
      </c>
      <c r="J28" s="38"/>
      <c r="K28" s="38"/>
      <c r="L28" s="37">
        <v>1300</v>
      </c>
      <c r="M28" s="33">
        <v>545155</v>
      </c>
      <c r="N28" s="100"/>
      <c r="O28" s="100"/>
      <c r="P28" s="43"/>
      <c r="Q28" s="41"/>
      <c r="R28" s="33">
        <v>110</v>
      </c>
      <c r="S28" s="71">
        <v>165000</v>
      </c>
      <c r="T28" s="44"/>
      <c r="U28" s="33"/>
      <c r="V28" s="35"/>
      <c r="W28" s="33"/>
      <c r="X28" s="96"/>
      <c r="Y28" s="96"/>
      <c r="Z28" s="44"/>
      <c r="AA28" s="37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45"/>
      <c r="AW28" s="41"/>
      <c r="AX28" s="44"/>
      <c r="AY28" s="32"/>
      <c r="AZ28" s="32"/>
      <c r="BA28" s="32"/>
      <c r="BB28" s="37"/>
      <c r="BC28" s="37"/>
      <c r="BD28" s="37"/>
      <c r="BE28" s="37"/>
      <c r="BF28" s="41"/>
      <c r="BG28" s="37"/>
      <c r="BH28" s="138"/>
      <c r="BI28" s="138"/>
      <c r="BJ28" s="19"/>
      <c r="BK28" s="46"/>
      <c r="BL28" s="49"/>
      <c r="BM28" s="37"/>
      <c r="BN28" s="37"/>
      <c r="BO28" s="50"/>
      <c r="BP28" s="38"/>
      <c r="BQ28" s="37"/>
      <c r="BR28" s="19"/>
      <c r="BS28" s="11"/>
    </row>
    <row r="29" spans="1:71">
      <c r="A29" s="28">
        <v>18</v>
      </c>
      <c r="B29" s="29" t="s">
        <v>54</v>
      </c>
      <c r="C29" s="48">
        <v>5269</v>
      </c>
      <c r="D29" s="46">
        <v>1500</v>
      </c>
      <c r="E29" s="37">
        <v>885915</v>
      </c>
      <c r="F29" s="18"/>
      <c r="G29" s="41"/>
      <c r="H29" s="50">
        <v>200</v>
      </c>
      <c r="I29" s="38">
        <v>412000</v>
      </c>
      <c r="J29" s="38"/>
      <c r="K29" s="38"/>
      <c r="L29" s="37">
        <v>1500</v>
      </c>
      <c r="M29" s="33">
        <v>629025</v>
      </c>
      <c r="N29" s="100"/>
      <c r="O29" s="100"/>
      <c r="P29" s="43"/>
      <c r="Q29" s="41"/>
      <c r="R29" s="33">
        <v>80</v>
      </c>
      <c r="S29" s="33">
        <v>120000</v>
      </c>
      <c r="T29" s="44"/>
      <c r="U29" s="33"/>
      <c r="V29" s="35"/>
      <c r="W29" s="33"/>
      <c r="X29" s="96"/>
      <c r="Y29" s="96"/>
      <c r="Z29" s="44"/>
      <c r="AA29" s="37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45"/>
      <c r="AW29" s="41"/>
      <c r="AX29" s="44"/>
      <c r="AY29" s="32"/>
      <c r="AZ29" s="32"/>
      <c r="BA29" s="32"/>
      <c r="BB29" s="37"/>
      <c r="BC29" s="37"/>
      <c r="BD29" s="37"/>
      <c r="BE29" s="37"/>
      <c r="BF29" s="41"/>
      <c r="BG29" s="37"/>
      <c r="BH29" s="138"/>
      <c r="BI29" s="138"/>
      <c r="BJ29" s="19"/>
      <c r="BK29" s="46"/>
      <c r="BL29" s="49"/>
      <c r="BM29" s="37"/>
      <c r="BN29" s="37"/>
      <c r="BO29" s="50"/>
      <c r="BP29" s="38"/>
      <c r="BQ29" s="37"/>
      <c r="BR29" s="19"/>
      <c r="BS29" s="11"/>
    </row>
    <row r="30" spans="1:71">
      <c r="A30" s="28">
        <v>19</v>
      </c>
      <c r="B30" s="29" t="s">
        <v>53</v>
      </c>
      <c r="C30" s="48">
        <v>12793</v>
      </c>
      <c r="D30" s="40">
        <v>2000</v>
      </c>
      <c r="E30" s="41">
        <v>1181220</v>
      </c>
      <c r="F30" s="18"/>
      <c r="G30" s="41"/>
      <c r="H30" s="41">
        <v>200</v>
      </c>
      <c r="I30" s="38">
        <v>412000</v>
      </c>
      <c r="J30" s="38"/>
      <c r="K30" s="38"/>
      <c r="L30" s="37">
        <v>5000</v>
      </c>
      <c r="M30" s="71">
        <v>2096750</v>
      </c>
      <c r="N30" s="100"/>
      <c r="O30" s="100"/>
      <c r="P30" s="43"/>
      <c r="Q30" s="41"/>
      <c r="R30" s="33">
        <v>90</v>
      </c>
      <c r="S30" s="71">
        <v>135000</v>
      </c>
      <c r="T30" s="44"/>
      <c r="U30" s="33"/>
      <c r="V30" s="35"/>
      <c r="W30" s="33"/>
      <c r="X30" s="96"/>
      <c r="Y30" s="96"/>
      <c r="Z30" s="44"/>
      <c r="AA30" s="37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45"/>
      <c r="AW30" s="41"/>
      <c r="AX30" s="44"/>
      <c r="AY30" s="32"/>
      <c r="AZ30" s="32"/>
      <c r="BA30" s="32"/>
      <c r="BB30" s="37"/>
      <c r="BC30" s="37"/>
      <c r="BD30" s="37"/>
      <c r="BE30" s="37"/>
      <c r="BF30" s="41"/>
      <c r="BG30" s="37"/>
      <c r="BH30" s="138"/>
      <c r="BI30" s="138"/>
      <c r="BJ30" s="19"/>
      <c r="BK30" s="46"/>
      <c r="BL30" s="49"/>
      <c r="BM30" s="37"/>
      <c r="BN30" s="37"/>
      <c r="BO30" s="50"/>
      <c r="BP30" s="38"/>
      <c r="BQ30" s="37"/>
      <c r="BR30" s="19"/>
      <c r="BS30" s="11"/>
    </row>
    <row r="31" spans="1:71">
      <c r="A31" s="28">
        <v>20</v>
      </c>
      <c r="B31" s="29" t="s">
        <v>55</v>
      </c>
      <c r="C31" s="48">
        <v>7004</v>
      </c>
      <c r="D31" s="40">
        <v>800</v>
      </c>
      <c r="E31" s="41">
        <v>472488</v>
      </c>
      <c r="F31" s="18"/>
      <c r="G31" s="41"/>
      <c r="H31" s="43">
        <v>170</v>
      </c>
      <c r="I31" s="42">
        <v>350200</v>
      </c>
      <c r="J31" s="42"/>
      <c r="K31" s="42"/>
      <c r="L31" s="37">
        <v>3000</v>
      </c>
      <c r="M31" s="71">
        <v>1258058</v>
      </c>
      <c r="N31" s="100"/>
      <c r="O31" s="100"/>
      <c r="P31" s="43"/>
      <c r="Q31" s="41"/>
      <c r="R31" s="33">
        <v>100</v>
      </c>
      <c r="S31" s="71">
        <v>150000</v>
      </c>
      <c r="T31" s="44"/>
      <c r="U31" s="33"/>
      <c r="V31" s="35"/>
      <c r="W31" s="33"/>
      <c r="X31" s="96"/>
      <c r="Y31" s="96"/>
      <c r="Z31" s="44"/>
      <c r="AA31" s="37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45"/>
      <c r="AW31" s="41"/>
      <c r="AX31" s="44"/>
      <c r="AY31" s="32"/>
      <c r="AZ31" s="32"/>
      <c r="BA31" s="32"/>
      <c r="BB31" s="37"/>
      <c r="BC31" s="37"/>
      <c r="BD31" s="37"/>
      <c r="BE31" s="37"/>
      <c r="BF31" s="41"/>
      <c r="BG31" s="37"/>
      <c r="BH31" s="138"/>
      <c r="BI31" s="138"/>
      <c r="BJ31" s="19"/>
      <c r="BK31" s="46"/>
      <c r="BL31" s="49"/>
      <c r="BM31" s="37"/>
      <c r="BN31" s="37"/>
      <c r="BO31" s="50"/>
      <c r="BP31" s="38"/>
      <c r="BQ31" s="37"/>
      <c r="BR31" s="19"/>
      <c r="BS31" s="11"/>
    </row>
    <row r="32" spans="1:71">
      <c r="A32" s="28">
        <v>21</v>
      </c>
      <c r="B32" s="29" t="s">
        <v>56</v>
      </c>
      <c r="C32" s="48">
        <v>3724</v>
      </c>
      <c r="D32" s="40">
        <v>500</v>
      </c>
      <c r="E32" s="41">
        <v>295305</v>
      </c>
      <c r="F32" s="18"/>
      <c r="G32" s="41"/>
      <c r="H32" s="43">
        <v>150</v>
      </c>
      <c r="I32" s="42">
        <v>309000</v>
      </c>
      <c r="J32" s="42"/>
      <c r="K32" s="42"/>
      <c r="L32" s="37">
        <v>1700</v>
      </c>
      <c r="M32" s="33">
        <v>712895</v>
      </c>
      <c r="N32" s="100"/>
      <c r="O32" s="100"/>
      <c r="P32" s="43"/>
      <c r="Q32" s="41"/>
      <c r="R32" s="33">
        <v>100</v>
      </c>
      <c r="S32" s="71">
        <v>150000</v>
      </c>
      <c r="T32" s="44"/>
      <c r="U32" s="33"/>
      <c r="V32" s="35"/>
      <c r="W32" s="33"/>
      <c r="X32" s="96"/>
      <c r="Y32" s="96"/>
      <c r="Z32" s="44"/>
      <c r="AA32" s="37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45"/>
      <c r="AW32" s="41"/>
      <c r="AX32" s="44"/>
      <c r="AY32" s="32"/>
      <c r="AZ32" s="32"/>
      <c r="BA32" s="32"/>
      <c r="BB32" s="37"/>
      <c r="BC32" s="37"/>
      <c r="BD32" s="37"/>
      <c r="BE32" s="37"/>
      <c r="BF32" s="41"/>
      <c r="BG32" s="37"/>
      <c r="BH32" s="138"/>
      <c r="BI32" s="138"/>
      <c r="BJ32" s="19"/>
      <c r="BK32" s="46"/>
      <c r="BL32" s="49"/>
      <c r="BM32" s="37"/>
      <c r="BN32" s="37"/>
      <c r="BO32" s="50"/>
      <c r="BP32" s="38"/>
      <c r="BQ32" s="37"/>
      <c r="BR32" s="19"/>
      <c r="BS32" s="11"/>
    </row>
    <row r="33" spans="1:71">
      <c r="A33" s="28">
        <v>22</v>
      </c>
      <c r="B33" s="29" t="s">
        <v>57</v>
      </c>
      <c r="C33" s="48">
        <v>3788</v>
      </c>
      <c r="D33" s="40">
        <v>700</v>
      </c>
      <c r="E33" s="41">
        <v>413427</v>
      </c>
      <c r="F33" s="18"/>
      <c r="G33" s="41"/>
      <c r="H33" s="43">
        <v>200</v>
      </c>
      <c r="I33" s="38">
        <v>412000</v>
      </c>
      <c r="J33" s="38"/>
      <c r="K33" s="38"/>
      <c r="L33" s="37">
        <v>1700</v>
      </c>
      <c r="M33" s="71">
        <v>712895</v>
      </c>
      <c r="N33" s="100"/>
      <c r="O33" s="100"/>
      <c r="P33" s="43"/>
      <c r="Q33" s="41"/>
      <c r="R33" s="33">
        <v>100</v>
      </c>
      <c r="S33" s="71">
        <v>150000</v>
      </c>
      <c r="T33" s="44"/>
      <c r="U33" s="33"/>
      <c r="V33" s="35"/>
      <c r="W33" s="33"/>
      <c r="X33" s="96"/>
      <c r="Y33" s="96"/>
      <c r="Z33" s="44"/>
      <c r="AA33" s="37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45"/>
      <c r="AW33" s="41"/>
      <c r="AX33" s="44"/>
      <c r="AY33" s="32"/>
      <c r="AZ33" s="32"/>
      <c r="BA33" s="32"/>
      <c r="BB33" s="37"/>
      <c r="BC33" s="37"/>
      <c r="BD33" s="37"/>
      <c r="BE33" s="37"/>
      <c r="BF33" s="41"/>
      <c r="BG33" s="37"/>
      <c r="BH33" s="138"/>
      <c r="BI33" s="138"/>
      <c r="BJ33" s="19"/>
      <c r="BK33" s="46"/>
      <c r="BL33" s="49"/>
      <c r="BM33" s="37"/>
      <c r="BN33" s="37"/>
      <c r="BO33" s="50"/>
      <c r="BP33" s="38"/>
      <c r="BQ33" s="37"/>
      <c r="BR33" s="19"/>
      <c r="BS33" s="11"/>
    </row>
    <row r="34" spans="1:71">
      <c r="A34" s="28">
        <v>23</v>
      </c>
      <c r="B34" s="29" t="s">
        <v>58</v>
      </c>
      <c r="C34" s="48">
        <v>10806</v>
      </c>
      <c r="D34" s="40">
        <v>1000</v>
      </c>
      <c r="E34" s="37">
        <v>590610</v>
      </c>
      <c r="F34" s="18"/>
      <c r="G34" s="41"/>
      <c r="H34" s="43">
        <v>200</v>
      </c>
      <c r="I34" s="38">
        <v>412000</v>
      </c>
      <c r="J34" s="38"/>
      <c r="K34" s="38"/>
      <c r="L34" s="37">
        <v>6000</v>
      </c>
      <c r="M34" s="33">
        <v>2516100</v>
      </c>
      <c r="N34" s="100"/>
      <c r="O34" s="100"/>
      <c r="P34" s="43"/>
      <c r="Q34" s="41"/>
      <c r="R34" s="33">
        <v>100</v>
      </c>
      <c r="S34" s="71">
        <v>150000</v>
      </c>
      <c r="T34" s="44"/>
      <c r="U34" s="33"/>
      <c r="V34" s="35"/>
      <c r="W34" s="33"/>
      <c r="X34" s="96"/>
      <c r="Y34" s="96"/>
      <c r="Z34" s="44"/>
      <c r="AA34" s="37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45"/>
      <c r="AW34" s="41"/>
      <c r="AX34" s="44"/>
      <c r="AY34" s="32"/>
      <c r="AZ34" s="32"/>
      <c r="BA34" s="32"/>
      <c r="BB34" s="37"/>
      <c r="BC34" s="37"/>
      <c r="BD34" s="37"/>
      <c r="BE34" s="37"/>
      <c r="BF34" s="41"/>
      <c r="BG34" s="37"/>
      <c r="BH34" s="138"/>
      <c r="BI34" s="138"/>
      <c r="BJ34" s="19"/>
      <c r="BK34" s="46"/>
      <c r="BL34" s="49"/>
      <c r="BM34" s="37"/>
      <c r="BN34" s="37"/>
      <c r="BO34" s="50"/>
      <c r="BP34" s="38"/>
      <c r="BQ34" s="37"/>
      <c r="BR34" s="19"/>
      <c r="BS34" s="11"/>
    </row>
    <row r="35" spans="1:71">
      <c r="A35" s="28">
        <v>24</v>
      </c>
      <c r="B35" s="52" t="s">
        <v>59</v>
      </c>
      <c r="C35" s="48">
        <v>18473</v>
      </c>
      <c r="D35" s="40">
        <v>800</v>
      </c>
      <c r="E35" s="41">
        <v>472488</v>
      </c>
      <c r="F35" s="18"/>
      <c r="G35" s="41"/>
      <c r="H35" s="43">
        <v>170</v>
      </c>
      <c r="I35" s="42">
        <v>350200</v>
      </c>
      <c r="J35" s="42"/>
      <c r="K35" s="42"/>
      <c r="L35" s="37">
        <v>10000</v>
      </c>
      <c r="M35" s="33">
        <v>4193500</v>
      </c>
      <c r="N35" s="100"/>
      <c r="O35" s="100"/>
      <c r="P35" s="43"/>
      <c r="Q35" s="41"/>
      <c r="R35" s="33">
        <v>110</v>
      </c>
      <c r="S35" s="33">
        <v>165000</v>
      </c>
      <c r="T35" s="44"/>
      <c r="U35" s="33"/>
      <c r="V35" s="35"/>
      <c r="W35" s="33"/>
      <c r="X35" s="96"/>
      <c r="Y35" s="96"/>
      <c r="Z35" s="44"/>
      <c r="AA35" s="37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45"/>
      <c r="AW35" s="41"/>
      <c r="AX35" s="44"/>
      <c r="AY35" s="32"/>
      <c r="AZ35" s="32"/>
      <c r="BA35" s="32"/>
      <c r="BB35" s="37"/>
      <c r="BC35" s="37"/>
      <c r="BD35" s="37"/>
      <c r="BE35" s="37"/>
      <c r="BF35" s="41"/>
      <c r="BG35" s="37"/>
      <c r="BH35" s="138"/>
      <c r="BI35" s="138"/>
      <c r="BJ35" s="19"/>
      <c r="BK35" s="46"/>
      <c r="BL35" s="49"/>
      <c r="BM35" s="37"/>
      <c r="BN35" s="37"/>
      <c r="BO35" s="50"/>
      <c r="BP35" s="38"/>
      <c r="BQ35" s="37"/>
      <c r="BR35" s="19"/>
      <c r="BS35" s="11"/>
    </row>
    <row r="36" spans="1:71">
      <c r="A36" s="28">
        <v>25</v>
      </c>
      <c r="B36" s="52" t="s">
        <v>60</v>
      </c>
      <c r="C36" s="48">
        <v>4988</v>
      </c>
      <c r="D36" s="40">
        <v>500</v>
      </c>
      <c r="E36" s="41">
        <v>295305</v>
      </c>
      <c r="F36" s="18"/>
      <c r="G36" s="41"/>
      <c r="H36" s="43">
        <v>130</v>
      </c>
      <c r="I36" s="42">
        <v>267800</v>
      </c>
      <c r="J36" s="42"/>
      <c r="K36" s="42"/>
      <c r="L36" s="37">
        <v>1800</v>
      </c>
      <c r="M36" s="33">
        <v>754830</v>
      </c>
      <c r="N36" s="100"/>
      <c r="O36" s="100"/>
      <c r="P36" s="43"/>
      <c r="Q36" s="41"/>
      <c r="R36" s="33">
        <v>100</v>
      </c>
      <c r="S36" s="33">
        <v>150000</v>
      </c>
      <c r="T36" s="44"/>
      <c r="U36" s="33"/>
      <c r="V36" s="35"/>
      <c r="W36" s="33"/>
      <c r="X36" s="96"/>
      <c r="Y36" s="96"/>
      <c r="Z36" s="44"/>
      <c r="AA36" s="37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45"/>
      <c r="AW36" s="41"/>
      <c r="AX36" s="44"/>
      <c r="AY36" s="32"/>
      <c r="AZ36" s="32"/>
      <c r="BA36" s="32"/>
      <c r="BB36" s="37"/>
      <c r="BC36" s="37"/>
      <c r="BD36" s="37"/>
      <c r="BE36" s="37"/>
      <c r="BF36" s="41"/>
      <c r="BG36" s="37"/>
      <c r="BH36" s="138"/>
      <c r="BI36" s="138"/>
      <c r="BJ36" s="19"/>
      <c r="BK36" s="46"/>
      <c r="BL36" s="49"/>
      <c r="BM36" s="37"/>
      <c r="BN36" s="37"/>
      <c r="BO36" s="50"/>
      <c r="BP36" s="38"/>
      <c r="BQ36" s="37"/>
      <c r="BR36" s="19"/>
      <c r="BS36" s="11"/>
    </row>
    <row r="37" spans="1:71">
      <c r="A37" s="28">
        <v>26</v>
      </c>
      <c r="B37" s="52" t="s">
        <v>61</v>
      </c>
      <c r="C37" s="48">
        <v>5714</v>
      </c>
      <c r="D37" s="40">
        <v>450</v>
      </c>
      <c r="E37" s="41">
        <v>265774.5</v>
      </c>
      <c r="F37" s="18"/>
      <c r="G37" s="41"/>
      <c r="H37" s="43">
        <v>150</v>
      </c>
      <c r="I37" s="42">
        <v>309000</v>
      </c>
      <c r="J37" s="42"/>
      <c r="K37" s="42"/>
      <c r="L37" s="37">
        <v>2000</v>
      </c>
      <c r="M37" s="33">
        <v>838700</v>
      </c>
      <c r="N37" s="100"/>
      <c r="O37" s="100"/>
      <c r="P37" s="43"/>
      <c r="Q37" s="41"/>
      <c r="R37" s="33">
        <v>100</v>
      </c>
      <c r="S37" s="33">
        <v>150000</v>
      </c>
      <c r="T37" s="44"/>
      <c r="U37" s="33"/>
      <c r="V37" s="35"/>
      <c r="W37" s="33"/>
      <c r="X37" s="96"/>
      <c r="Y37" s="96"/>
      <c r="Z37" s="44"/>
      <c r="AA37" s="37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45"/>
      <c r="AW37" s="41"/>
      <c r="AX37" s="44"/>
      <c r="AY37" s="32"/>
      <c r="AZ37" s="32"/>
      <c r="BA37" s="32"/>
      <c r="BB37" s="37"/>
      <c r="BC37" s="37"/>
      <c r="BD37" s="37"/>
      <c r="BE37" s="37"/>
      <c r="BF37" s="41"/>
      <c r="BG37" s="37"/>
      <c r="BH37" s="138"/>
      <c r="BI37" s="138"/>
      <c r="BJ37" s="19"/>
      <c r="BK37" s="46"/>
      <c r="BL37" s="49"/>
      <c r="BM37" s="37"/>
      <c r="BN37" s="37"/>
      <c r="BO37" s="50"/>
      <c r="BP37" s="38"/>
      <c r="BQ37" s="37"/>
      <c r="BR37" s="19"/>
      <c r="BS37" s="11"/>
    </row>
    <row r="38" spans="1:71">
      <c r="A38" s="28">
        <v>27</v>
      </c>
      <c r="B38" s="52" t="s">
        <v>62</v>
      </c>
      <c r="C38" s="48">
        <v>6187</v>
      </c>
      <c r="D38" s="40">
        <v>520</v>
      </c>
      <c r="E38" s="41">
        <v>307117.2</v>
      </c>
      <c r="F38" s="18"/>
      <c r="G38" s="41"/>
      <c r="H38" s="43">
        <v>200</v>
      </c>
      <c r="I38" s="38">
        <v>412000</v>
      </c>
      <c r="J38" s="38"/>
      <c r="K38" s="38"/>
      <c r="L38" s="37">
        <v>2000</v>
      </c>
      <c r="M38" s="71">
        <v>838700</v>
      </c>
      <c r="N38" s="100"/>
      <c r="O38" s="100"/>
      <c r="P38" s="43"/>
      <c r="Q38" s="41"/>
      <c r="R38" s="33">
        <v>120</v>
      </c>
      <c r="S38" s="33">
        <v>180000</v>
      </c>
      <c r="T38" s="44"/>
      <c r="U38" s="33"/>
      <c r="V38" s="35"/>
      <c r="W38" s="33"/>
      <c r="X38" s="96"/>
      <c r="Y38" s="96"/>
      <c r="Z38" s="44"/>
      <c r="AA38" s="37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45"/>
      <c r="AW38" s="41"/>
      <c r="AX38" s="44"/>
      <c r="AY38" s="32"/>
      <c r="AZ38" s="32"/>
      <c r="BA38" s="32"/>
      <c r="BB38" s="37"/>
      <c r="BC38" s="37"/>
      <c r="BD38" s="37"/>
      <c r="BE38" s="37"/>
      <c r="BF38" s="41"/>
      <c r="BG38" s="37"/>
      <c r="BH38" s="138"/>
      <c r="BI38" s="138"/>
      <c r="BJ38" s="19"/>
      <c r="BK38" s="46"/>
      <c r="BL38" s="49"/>
      <c r="BM38" s="37"/>
      <c r="BN38" s="37"/>
      <c r="BO38" s="50"/>
      <c r="BP38" s="38"/>
      <c r="BQ38" s="37"/>
      <c r="BR38" s="19"/>
      <c r="BS38" s="11"/>
    </row>
    <row r="39" spans="1:71">
      <c r="A39" s="28">
        <v>28</v>
      </c>
      <c r="B39" s="52" t="s">
        <v>63</v>
      </c>
      <c r="C39" s="48">
        <v>10136</v>
      </c>
      <c r="D39" s="40">
        <v>1500</v>
      </c>
      <c r="E39" s="41">
        <v>885915</v>
      </c>
      <c r="F39" s="18"/>
      <c r="G39" s="41"/>
      <c r="H39" s="43">
        <v>200</v>
      </c>
      <c r="I39" s="38">
        <v>412000</v>
      </c>
      <c r="J39" s="38"/>
      <c r="K39" s="38"/>
      <c r="L39" s="37">
        <v>2000</v>
      </c>
      <c r="M39" s="71">
        <v>838700</v>
      </c>
      <c r="N39" s="100"/>
      <c r="O39" s="100"/>
      <c r="P39" s="43"/>
      <c r="Q39" s="41"/>
      <c r="R39" s="33">
        <v>70</v>
      </c>
      <c r="S39" s="33">
        <v>105000</v>
      </c>
      <c r="T39" s="44"/>
      <c r="U39" s="33"/>
      <c r="V39" s="35"/>
      <c r="W39" s="33"/>
      <c r="X39" s="96"/>
      <c r="Y39" s="96"/>
      <c r="Z39" s="44"/>
      <c r="AA39" s="37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45"/>
      <c r="AW39" s="41"/>
      <c r="AX39" s="44"/>
      <c r="AY39" s="32"/>
      <c r="AZ39" s="32"/>
      <c r="BA39" s="32"/>
      <c r="BB39" s="37"/>
      <c r="BC39" s="37"/>
      <c r="BD39" s="37"/>
      <c r="BE39" s="37"/>
      <c r="BF39" s="41"/>
      <c r="BG39" s="37"/>
      <c r="BH39" s="138"/>
      <c r="BI39" s="138"/>
      <c r="BJ39" s="19"/>
      <c r="BK39" s="46"/>
      <c r="BL39" s="49"/>
      <c r="BM39" s="37"/>
      <c r="BN39" s="37"/>
      <c r="BO39" s="50"/>
      <c r="BP39" s="38"/>
      <c r="BQ39" s="37"/>
      <c r="BR39" s="19"/>
      <c r="BS39" s="11"/>
    </row>
    <row r="40" spans="1:71">
      <c r="A40" s="28">
        <v>29</v>
      </c>
      <c r="B40" s="52" t="s">
        <v>64</v>
      </c>
      <c r="C40" s="48">
        <v>10934</v>
      </c>
      <c r="D40" s="40">
        <v>1500</v>
      </c>
      <c r="E40" s="41">
        <v>885915</v>
      </c>
      <c r="F40" s="18"/>
      <c r="G40" s="41"/>
      <c r="H40" s="43">
        <v>300</v>
      </c>
      <c r="I40" s="42">
        <v>618000</v>
      </c>
      <c r="J40" s="42"/>
      <c r="K40" s="42"/>
      <c r="L40" s="37">
        <v>5000</v>
      </c>
      <c r="M40" s="71">
        <v>2096750</v>
      </c>
      <c r="N40" s="100"/>
      <c r="O40" s="100"/>
      <c r="P40" s="43"/>
      <c r="Q40" s="41"/>
      <c r="R40" s="33">
        <v>200</v>
      </c>
      <c r="S40" s="33">
        <v>300000</v>
      </c>
      <c r="T40" s="44"/>
      <c r="U40" s="33"/>
      <c r="V40" s="35"/>
      <c r="W40" s="33"/>
      <c r="X40" s="96"/>
      <c r="Y40" s="96"/>
      <c r="Z40" s="44"/>
      <c r="AA40" s="37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45"/>
      <c r="AW40" s="41"/>
      <c r="AX40" s="44"/>
      <c r="AY40" s="32"/>
      <c r="AZ40" s="32"/>
      <c r="BA40" s="32"/>
      <c r="BB40" s="37"/>
      <c r="BC40" s="37"/>
      <c r="BD40" s="37"/>
      <c r="BE40" s="37"/>
      <c r="BF40" s="41"/>
      <c r="BG40" s="37"/>
      <c r="BH40" s="138"/>
      <c r="BI40" s="138"/>
      <c r="BJ40" s="19"/>
      <c r="BK40" s="46"/>
      <c r="BL40" s="49"/>
      <c r="BM40" s="37"/>
      <c r="BN40" s="37"/>
      <c r="BO40" s="50"/>
      <c r="BP40" s="38"/>
      <c r="BQ40" s="37"/>
      <c r="BR40" s="19"/>
      <c r="BS40" s="11"/>
    </row>
    <row r="41" spans="1:71">
      <c r="A41" s="28">
        <v>30</v>
      </c>
      <c r="B41" s="52" t="s">
        <v>66</v>
      </c>
      <c r="C41" s="48">
        <v>5917</v>
      </c>
      <c r="D41" s="40">
        <v>600</v>
      </c>
      <c r="E41" s="41">
        <v>354366</v>
      </c>
      <c r="F41" s="18"/>
      <c r="G41" s="41"/>
      <c r="H41" s="43">
        <v>180</v>
      </c>
      <c r="I41" s="42">
        <v>370800</v>
      </c>
      <c r="J41" s="42"/>
      <c r="K41" s="42"/>
      <c r="L41" s="37">
        <v>2000</v>
      </c>
      <c r="M41" s="71">
        <v>838700</v>
      </c>
      <c r="N41" s="100"/>
      <c r="O41" s="100"/>
      <c r="P41" s="43"/>
      <c r="Q41" s="41"/>
      <c r="R41" s="33">
        <v>150</v>
      </c>
      <c r="S41" s="33">
        <v>225000</v>
      </c>
      <c r="T41" s="44"/>
      <c r="U41" s="33"/>
      <c r="V41" s="35"/>
      <c r="W41" s="33"/>
      <c r="X41" s="96"/>
      <c r="Y41" s="96"/>
      <c r="Z41" s="44"/>
      <c r="AA41" s="37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45"/>
      <c r="AW41" s="41"/>
      <c r="AX41" s="44"/>
      <c r="AY41" s="32"/>
      <c r="AZ41" s="32"/>
      <c r="BA41" s="32"/>
      <c r="BB41" s="37"/>
      <c r="BC41" s="37"/>
      <c r="BD41" s="37"/>
      <c r="BE41" s="37"/>
      <c r="BF41" s="41"/>
      <c r="BG41" s="37"/>
      <c r="BH41" s="138"/>
      <c r="BI41" s="138"/>
      <c r="BJ41" s="19"/>
      <c r="BK41" s="46"/>
      <c r="BL41" s="49"/>
      <c r="BM41" s="37"/>
      <c r="BN41" s="37"/>
      <c r="BO41" s="50"/>
      <c r="BP41" s="38"/>
      <c r="BQ41" s="37"/>
      <c r="BR41" s="19"/>
      <c r="BS41" s="11"/>
    </row>
    <row r="42" spans="1:71">
      <c r="A42" s="28">
        <v>31</v>
      </c>
      <c r="B42" s="52" t="s">
        <v>68</v>
      </c>
      <c r="C42" s="48">
        <v>6011</v>
      </c>
      <c r="D42" s="40">
        <v>450</v>
      </c>
      <c r="E42" s="41">
        <v>265774.5</v>
      </c>
      <c r="F42" s="18"/>
      <c r="G42" s="41"/>
      <c r="H42" s="43">
        <v>100</v>
      </c>
      <c r="I42" s="38">
        <v>206000</v>
      </c>
      <c r="J42" s="38"/>
      <c r="K42" s="38"/>
      <c r="L42" s="37">
        <v>1900</v>
      </c>
      <c r="M42" s="33">
        <v>796765</v>
      </c>
      <c r="N42" s="100"/>
      <c r="O42" s="100"/>
      <c r="P42" s="43"/>
      <c r="Q42" s="41"/>
      <c r="R42" s="33">
        <v>100</v>
      </c>
      <c r="S42" s="33">
        <v>150000</v>
      </c>
      <c r="T42" s="44"/>
      <c r="U42" s="33"/>
      <c r="V42" s="35"/>
      <c r="W42" s="33"/>
      <c r="X42" s="96"/>
      <c r="Y42" s="96"/>
      <c r="Z42" s="44"/>
      <c r="AA42" s="37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45"/>
      <c r="AW42" s="41"/>
      <c r="AX42" s="44"/>
      <c r="AY42" s="32"/>
      <c r="AZ42" s="32"/>
      <c r="BA42" s="32"/>
      <c r="BB42" s="37"/>
      <c r="BC42" s="37"/>
      <c r="BD42" s="37"/>
      <c r="BE42" s="37"/>
      <c r="BF42" s="41"/>
      <c r="BG42" s="37"/>
      <c r="BH42" s="138"/>
      <c r="BI42" s="138"/>
      <c r="BJ42" s="19"/>
      <c r="BK42" s="46"/>
      <c r="BL42" s="49"/>
      <c r="BM42" s="37"/>
      <c r="BN42" s="37"/>
      <c r="BO42" s="50"/>
      <c r="BP42" s="38"/>
      <c r="BQ42" s="37"/>
      <c r="BR42" s="19"/>
      <c r="BS42" s="11"/>
    </row>
    <row r="43" spans="1:71">
      <c r="A43" s="28">
        <v>32</v>
      </c>
      <c r="B43" s="52" t="s">
        <v>69</v>
      </c>
      <c r="C43" s="48">
        <v>14823</v>
      </c>
      <c r="D43" s="40">
        <v>150</v>
      </c>
      <c r="E43" s="41">
        <v>88591.5</v>
      </c>
      <c r="F43" s="18"/>
      <c r="G43" s="41"/>
      <c r="H43" s="43">
        <v>60</v>
      </c>
      <c r="I43" s="42">
        <v>123600</v>
      </c>
      <c r="J43" s="42"/>
      <c r="K43" s="42"/>
      <c r="L43" s="37">
        <v>5000</v>
      </c>
      <c r="M43" s="71">
        <v>2096750</v>
      </c>
      <c r="N43" s="100"/>
      <c r="O43" s="100"/>
      <c r="P43" s="43"/>
      <c r="Q43" s="41"/>
      <c r="R43" s="70">
        <v>150</v>
      </c>
      <c r="S43" s="70">
        <v>225000</v>
      </c>
      <c r="T43" s="44"/>
      <c r="U43" s="70"/>
      <c r="V43" s="35"/>
      <c r="W43" s="70"/>
      <c r="X43" s="96"/>
      <c r="Y43" s="96"/>
      <c r="Z43" s="44"/>
      <c r="AA43" s="37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45"/>
      <c r="AW43" s="41"/>
      <c r="AX43" s="44"/>
      <c r="AY43" s="32"/>
      <c r="AZ43" s="32"/>
      <c r="BA43" s="32"/>
      <c r="BB43" s="37"/>
      <c r="BC43" s="37"/>
      <c r="BD43" s="37"/>
      <c r="BE43" s="37"/>
      <c r="BF43" s="41"/>
      <c r="BG43" s="37"/>
      <c r="BH43" s="138"/>
      <c r="BI43" s="138"/>
      <c r="BJ43" s="19"/>
      <c r="BK43" s="46"/>
      <c r="BL43" s="49"/>
      <c r="BM43" s="37"/>
      <c r="BN43" s="37"/>
      <c r="BO43" s="50"/>
      <c r="BP43" s="38"/>
      <c r="BQ43" s="37"/>
      <c r="BR43" s="19"/>
      <c r="BS43" s="11"/>
    </row>
    <row r="44" spans="1:71">
      <c r="A44" s="28">
        <v>33</v>
      </c>
      <c r="B44" s="52" t="s">
        <v>67</v>
      </c>
      <c r="C44" s="48">
        <v>11589</v>
      </c>
      <c r="D44" s="40">
        <v>1500</v>
      </c>
      <c r="E44" s="41">
        <v>885915</v>
      </c>
      <c r="F44" s="18"/>
      <c r="G44" s="41"/>
      <c r="H44" s="43">
        <v>250</v>
      </c>
      <c r="I44" s="42">
        <v>515000</v>
      </c>
      <c r="J44" s="42"/>
      <c r="K44" s="42"/>
      <c r="L44" s="37">
        <v>3000</v>
      </c>
      <c r="M44" s="71">
        <v>1258058</v>
      </c>
      <c r="N44" s="100"/>
      <c r="O44" s="100"/>
      <c r="P44" s="43"/>
      <c r="Q44" s="41"/>
      <c r="R44" s="33">
        <v>200</v>
      </c>
      <c r="S44" s="33">
        <v>300000</v>
      </c>
      <c r="T44" s="44"/>
      <c r="U44" s="33"/>
      <c r="V44" s="35"/>
      <c r="W44" s="33"/>
      <c r="X44" s="96"/>
      <c r="Y44" s="96"/>
      <c r="Z44" s="44"/>
      <c r="AA44" s="37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45"/>
      <c r="AW44" s="41"/>
      <c r="AX44" s="44"/>
      <c r="AY44" s="32"/>
      <c r="AZ44" s="32"/>
      <c r="BA44" s="32"/>
      <c r="BB44" s="37"/>
      <c r="BC44" s="37"/>
      <c r="BD44" s="37"/>
      <c r="BE44" s="37"/>
      <c r="BF44" s="41"/>
      <c r="BG44" s="37"/>
      <c r="BH44" s="138"/>
      <c r="BI44" s="138"/>
      <c r="BJ44" s="19"/>
      <c r="BK44" s="46"/>
      <c r="BL44" s="49"/>
      <c r="BM44" s="37"/>
      <c r="BN44" s="37"/>
      <c r="BO44" s="50"/>
      <c r="BP44" s="38"/>
      <c r="BQ44" s="37"/>
      <c r="BR44" s="19"/>
      <c r="BS44" s="11"/>
    </row>
    <row r="45" spans="1:71">
      <c r="A45" s="28">
        <v>34</v>
      </c>
      <c r="B45" s="52" t="s">
        <v>65</v>
      </c>
      <c r="C45" s="48">
        <v>2887</v>
      </c>
      <c r="D45" s="40">
        <v>530</v>
      </c>
      <c r="E45" s="41">
        <v>313023.3</v>
      </c>
      <c r="F45" s="18"/>
      <c r="G45" s="41"/>
      <c r="H45" s="43">
        <v>200</v>
      </c>
      <c r="I45" s="38">
        <v>412000</v>
      </c>
      <c r="J45" s="38"/>
      <c r="K45" s="38"/>
      <c r="L45" s="37">
        <v>1500</v>
      </c>
      <c r="M45" s="33">
        <v>629025</v>
      </c>
      <c r="N45" s="100"/>
      <c r="O45" s="100"/>
      <c r="P45" s="43"/>
      <c r="Q45" s="41"/>
      <c r="R45" s="33">
        <v>200</v>
      </c>
      <c r="S45" s="71">
        <v>300000</v>
      </c>
      <c r="T45" s="44"/>
      <c r="U45" s="33"/>
      <c r="V45" s="35"/>
      <c r="W45" s="33"/>
      <c r="X45" s="96"/>
      <c r="Y45" s="96"/>
      <c r="Z45" s="44"/>
      <c r="AA45" s="37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45"/>
      <c r="AW45" s="41"/>
      <c r="AX45" s="44"/>
      <c r="AY45" s="32"/>
      <c r="AZ45" s="32"/>
      <c r="BA45" s="32"/>
      <c r="BB45" s="37"/>
      <c r="BC45" s="37"/>
      <c r="BD45" s="37"/>
      <c r="BE45" s="37"/>
      <c r="BF45" s="41"/>
      <c r="BG45" s="37"/>
      <c r="BH45" s="138"/>
      <c r="BI45" s="138"/>
      <c r="BJ45" s="19"/>
      <c r="BK45" s="46"/>
      <c r="BL45" s="49"/>
      <c r="BM45" s="37"/>
      <c r="BN45" s="37"/>
      <c r="BO45" s="50"/>
      <c r="BP45" s="38"/>
      <c r="BQ45" s="37"/>
      <c r="BR45" s="19"/>
      <c r="BS45" s="11"/>
    </row>
    <row r="46" spans="1:71">
      <c r="A46" s="28"/>
      <c r="B46" s="52"/>
      <c r="C46" s="48"/>
      <c r="D46" s="40"/>
      <c r="E46" s="73">
        <f>SUM(E25:E45)</f>
        <v>10690041</v>
      </c>
      <c r="F46" s="18"/>
      <c r="G46" s="41"/>
      <c r="H46" s="43"/>
      <c r="I46" s="74">
        <f>SUM(I25:I45)</f>
        <v>7457200</v>
      </c>
      <c r="J46" s="74"/>
      <c r="K46" s="74"/>
      <c r="L46" s="37"/>
      <c r="M46" s="72">
        <f>SUM(M25:M45)</f>
        <v>30360956</v>
      </c>
      <c r="N46" s="102"/>
      <c r="O46" s="102"/>
      <c r="P46" s="43"/>
      <c r="Q46" s="41"/>
      <c r="R46" s="33"/>
      <c r="S46" s="72">
        <f>SUM(S11:S24)</f>
        <v>4191000</v>
      </c>
      <c r="T46" s="44"/>
      <c r="U46" s="33"/>
      <c r="V46" s="35"/>
      <c r="W46" s="33"/>
      <c r="X46" s="96"/>
      <c r="Y46" s="96"/>
      <c r="Z46" s="44"/>
      <c r="AA46" s="37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45"/>
      <c r="AW46" s="41"/>
      <c r="AX46" s="44"/>
      <c r="AY46" s="32"/>
      <c r="AZ46" s="32"/>
      <c r="BA46" s="32"/>
      <c r="BB46" s="37"/>
      <c r="BC46" s="37"/>
      <c r="BD46" s="37"/>
      <c r="BE46" s="37"/>
      <c r="BF46" s="41"/>
      <c r="BG46" s="37"/>
      <c r="BH46" s="138"/>
      <c r="BI46" s="138"/>
      <c r="BJ46" s="19"/>
      <c r="BK46" s="46"/>
      <c r="BL46" s="49"/>
      <c r="BM46" s="37"/>
      <c r="BN46" s="37"/>
      <c r="BO46" s="50"/>
      <c r="BP46" s="38"/>
      <c r="BQ46" s="37"/>
      <c r="BR46" s="19"/>
      <c r="BS46" s="11"/>
    </row>
    <row r="47" spans="1:71">
      <c r="A47" s="28"/>
      <c r="B47" s="52"/>
      <c r="C47" s="48"/>
      <c r="D47" s="40"/>
      <c r="E47" s="41"/>
      <c r="F47" s="18"/>
      <c r="G47" s="41"/>
      <c r="H47" s="43"/>
      <c r="I47" s="42"/>
      <c r="J47" s="42"/>
      <c r="K47" s="42"/>
      <c r="L47" s="37"/>
      <c r="M47" s="33"/>
      <c r="N47" s="100"/>
      <c r="O47" s="100"/>
      <c r="P47" s="43"/>
      <c r="Q47" s="41"/>
      <c r="R47" s="33"/>
      <c r="S47" s="33"/>
      <c r="T47" s="44"/>
      <c r="U47" s="33"/>
      <c r="V47" s="35"/>
      <c r="W47" s="33"/>
      <c r="X47" s="96"/>
      <c r="Y47" s="96"/>
      <c r="Z47" s="44"/>
      <c r="AA47" s="37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45"/>
      <c r="AW47" s="41"/>
      <c r="AX47" s="44"/>
      <c r="AY47" s="32"/>
      <c r="AZ47" s="32"/>
      <c r="BA47" s="32"/>
      <c r="BB47" s="37"/>
      <c r="BC47" s="37"/>
      <c r="BD47" s="37"/>
      <c r="BE47" s="37"/>
      <c r="BF47" s="41"/>
      <c r="BG47" s="37"/>
      <c r="BH47" s="138"/>
      <c r="BI47" s="138"/>
      <c r="BJ47" s="19"/>
      <c r="BK47" s="46"/>
      <c r="BL47" s="49"/>
      <c r="BM47" s="37"/>
      <c r="BN47" s="37"/>
      <c r="BO47" s="50"/>
      <c r="BP47" s="38"/>
      <c r="BQ47" s="37"/>
      <c r="BR47" s="19"/>
      <c r="BS47" s="11"/>
    </row>
    <row r="48" spans="1:71">
      <c r="A48" s="28"/>
      <c r="B48" s="52"/>
      <c r="C48" s="48"/>
      <c r="D48" s="40"/>
      <c r="E48" s="41"/>
      <c r="F48" s="18"/>
      <c r="G48" s="41"/>
      <c r="H48" s="43"/>
      <c r="I48" s="42"/>
      <c r="J48" s="42"/>
      <c r="K48" s="42"/>
      <c r="L48" s="37"/>
      <c r="M48" s="33"/>
      <c r="N48" s="100"/>
      <c r="O48" s="100"/>
      <c r="P48" s="43"/>
      <c r="Q48" s="41"/>
      <c r="R48" s="33"/>
      <c r="S48" s="33"/>
      <c r="T48" s="44"/>
      <c r="U48" s="33"/>
      <c r="V48" s="35"/>
      <c r="W48" s="33"/>
      <c r="X48" s="96"/>
      <c r="Y48" s="96"/>
      <c r="Z48" s="44"/>
      <c r="AA48" s="37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45"/>
      <c r="AW48" s="41"/>
      <c r="AX48" s="44"/>
      <c r="AY48" s="32"/>
      <c r="AZ48" s="32"/>
      <c r="BA48" s="32"/>
      <c r="BB48" s="37"/>
      <c r="BC48" s="37"/>
      <c r="BD48" s="37"/>
      <c r="BE48" s="37"/>
      <c r="BF48" s="41"/>
      <c r="BG48" s="37"/>
      <c r="BH48" s="138"/>
      <c r="BI48" s="138"/>
      <c r="BJ48" s="19"/>
      <c r="BK48" s="46"/>
      <c r="BL48" s="49"/>
      <c r="BM48" s="37"/>
      <c r="BN48" s="37"/>
      <c r="BO48" s="50"/>
      <c r="BP48" s="38"/>
      <c r="BQ48" s="37"/>
      <c r="BR48" s="19"/>
      <c r="BS48" s="11"/>
    </row>
    <row r="49" spans="1:71">
      <c r="A49" s="28"/>
      <c r="B49" s="53"/>
      <c r="C49" s="48"/>
      <c r="D49" s="46"/>
      <c r="E49" s="37"/>
      <c r="F49" s="18"/>
      <c r="G49" s="41"/>
      <c r="H49" s="50"/>
      <c r="I49" s="38"/>
      <c r="J49" s="38"/>
      <c r="K49" s="38"/>
      <c r="L49" s="37"/>
      <c r="M49" s="33"/>
      <c r="N49" s="100"/>
      <c r="O49" s="100"/>
      <c r="P49" s="43"/>
      <c r="Q49" s="41"/>
      <c r="R49" s="33"/>
      <c r="S49" s="33"/>
      <c r="T49" s="44"/>
      <c r="U49" s="33"/>
      <c r="V49" s="35"/>
      <c r="W49" s="33"/>
      <c r="X49" s="96"/>
      <c r="Y49" s="96"/>
      <c r="Z49" s="44"/>
      <c r="AA49" s="37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45"/>
      <c r="AW49" s="41"/>
      <c r="AX49" s="44"/>
      <c r="AY49" s="32"/>
      <c r="AZ49" s="32"/>
      <c r="BA49" s="32"/>
      <c r="BB49" s="37"/>
      <c r="BC49" s="37"/>
      <c r="BD49" s="37"/>
      <c r="BE49" s="37"/>
      <c r="BF49" s="41"/>
      <c r="BG49" s="37"/>
      <c r="BH49" s="138"/>
      <c r="BI49" s="138"/>
      <c r="BJ49" s="19"/>
      <c r="BK49" s="46"/>
      <c r="BL49" s="49"/>
      <c r="BM49" s="37"/>
      <c r="BN49" s="37"/>
      <c r="BO49" s="50"/>
      <c r="BP49" s="38"/>
      <c r="BQ49" s="37"/>
      <c r="BR49" s="19"/>
      <c r="BS49" s="11"/>
    </row>
    <row r="50" spans="1:71" ht="16.5" thickBot="1">
      <c r="A50" s="54"/>
      <c r="B50" s="29"/>
      <c r="C50" s="55"/>
      <c r="D50" s="56"/>
      <c r="E50" s="57"/>
      <c r="F50" s="58"/>
      <c r="G50" s="59"/>
      <c r="H50" s="60"/>
      <c r="I50" s="61"/>
      <c r="J50" s="61"/>
      <c r="K50" s="61"/>
      <c r="L50" s="57"/>
      <c r="M50" s="62"/>
      <c r="N50" s="103"/>
      <c r="O50" s="103"/>
      <c r="P50" s="63"/>
      <c r="Q50" s="59"/>
      <c r="R50" s="62"/>
      <c r="S50" s="62"/>
      <c r="T50" s="64"/>
      <c r="U50" s="62"/>
      <c r="V50" s="58"/>
      <c r="W50" s="62"/>
      <c r="X50" s="62"/>
      <c r="Y50" s="62"/>
      <c r="Z50" s="64"/>
      <c r="AA50" s="57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5"/>
      <c r="AW50" s="59"/>
      <c r="AX50" s="64"/>
      <c r="AY50" s="66"/>
      <c r="AZ50" s="66"/>
      <c r="BA50" s="66"/>
      <c r="BB50" s="57"/>
      <c r="BC50" s="57"/>
      <c r="BD50" s="57"/>
      <c r="BE50" s="57"/>
      <c r="BF50" s="59"/>
      <c r="BG50" s="57"/>
      <c r="BH50" s="61"/>
      <c r="BI50" s="61"/>
      <c r="BJ50" s="67"/>
      <c r="BK50" s="56"/>
      <c r="BL50" s="68"/>
      <c r="BM50" s="57"/>
      <c r="BN50" s="57"/>
      <c r="BO50" s="60"/>
      <c r="BP50" s="61"/>
      <c r="BQ50" s="57"/>
      <c r="BR50" s="67"/>
      <c r="BS50" s="11"/>
    </row>
    <row r="51" spans="1:71" ht="16.5" thickBot="1">
      <c r="A51" s="1"/>
      <c r="B51" s="2" t="s">
        <v>11</v>
      </c>
      <c r="C51" s="3"/>
      <c r="D51" s="4"/>
      <c r="E51" s="5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6"/>
      <c r="U51" s="5"/>
      <c r="V51" s="7"/>
      <c r="W51" s="8"/>
      <c r="X51" s="8"/>
      <c r="Y51" s="8"/>
      <c r="Z51" s="7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7"/>
      <c r="AW51" s="8"/>
      <c r="AX51" s="7"/>
      <c r="AY51" s="8"/>
      <c r="AZ51" s="8"/>
      <c r="BA51" s="8"/>
      <c r="BB51" s="8"/>
      <c r="BC51" s="8"/>
      <c r="BD51" s="8"/>
      <c r="BE51" s="8"/>
      <c r="BF51" s="8"/>
      <c r="BG51" s="8"/>
      <c r="BH51" s="141"/>
      <c r="BI51" s="141"/>
      <c r="BJ51" s="9"/>
      <c r="BK51" s="10"/>
      <c r="BL51" s="8"/>
      <c r="BM51" s="8"/>
      <c r="BN51" s="8"/>
      <c r="BO51" s="8"/>
      <c r="BP51" s="8"/>
      <c r="BQ51" s="8"/>
      <c r="BR51" s="9"/>
      <c r="BS51" s="11"/>
    </row>
  </sheetData>
  <mergeCells count="40">
    <mergeCell ref="AF6:AG7"/>
    <mergeCell ref="AB6:AC7"/>
    <mergeCell ref="AL6:AM7"/>
    <mergeCell ref="P6:Q7"/>
    <mergeCell ref="R6:S7"/>
    <mergeCell ref="T6:U7"/>
    <mergeCell ref="V6:W7"/>
    <mergeCell ref="Z6:AA7"/>
    <mergeCell ref="A2:BS2"/>
    <mergeCell ref="D6:E7"/>
    <mergeCell ref="F6:G7"/>
    <mergeCell ref="H6:I7"/>
    <mergeCell ref="L6:M7"/>
    <mergeCell ref="AV6:AW7"/>
    <mergeCell ref="BM6:BN7"/>
    <mergeCell ref="BO6:BP7"/>
    <mergeCell ref="BQ6:BQ7"/>
    <mergeCell ref="BR6:BR7"/>
    <mergeCell ref="BK6:BL7"/>
    <mergeCell ref="A4:A8"/>
    <mergeCell ref="B4:B8"/>
    <mergeCell ref="BK4:BR5"/>
    <mergeCell ref="C4:C7"/>
    <mergeCell ref="D4:BJ5"/>
    <mergeCell ref="BJ6:BJ7"/>
    <mergeCell ref="BF6:BI7"/>
    <mergeCell ref="J6:K7"/>
    <mergeCell ref="AX6:AY7"/>
    <mergeCell ref="BB6:BC7"/>
    <mergeCell ref="AP6:AQ7"/>
    <mergeCell ref="AZ6:BA7"/>
    <mergeCell ref="BD6:BE7"/>
    <mergeCell ref="AR6:AS7"/>
    <mergeCell ref="AT6:AU7"/>
    <mergeCell ref="N6:O7"/>
    <mergeCell ref="X6:Y7"/>
    <mergeCell ref="AD6:AE7"/>
    <mergeCell ref="AH6:AI7"/>
    <mergeCell ref="AN6:AO7"/>
    <mergeCell ref="AJ6:AK7"/>
  </mergeCells>
  <pageMargins left="0.11811023622047245" right="0.11811023622047245" top="0.43307086614173229" bottom="0.39370078740157483" header="0.31496062992125984" footer="0.31496062992125984"/>
  <pageSetup paperSize="8" scale="80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P24"/>
  <sheetViews>
    <sheetView workbookViewId="0">
      <selection activeCell="BE28" sqref="BE28"/>
    </sheetView>
  </sheetViews>
  <sheetFormatPr defaultRowHeight="15"/>
  <cols>
    <col min="2" max="2" width="28.7109375" customWidth="1"/>
    <col min="3" max="3" width="12" customWidth="1"/>
    <col min="5" max="5" width="12.7109375" customWidth="1"/>
    <col min="9" max="9" width="11.7109375" customWidth="1"/>
    <col min="11" max="11" width="12.7109375" customWidth="1"/>
    <col min="12" max="12" width="10" customWidth="1"/>
    <col min="13" max="13" width="14" customWidth="1"/>
    <col min="15" max="15" width="12.85546875" customWidth="1"/>
    <col min="17" max="17" width="11.7109375" customWidth="1"/>
    <col min="19" max="19" width="11.85546875" customWidth="1"/>
    <col min="21" max="21" width="12.140625" customWidth="1"/>
    <col min="23" max="23" width="11.5703125" customWidth="1"/>
    <col min="25" max="25" width="11.85546875" customWidth="1"/>
    <col min="27" max="27" width="11.85546875" customWidth="1"/>
    <col min="53" max="53" width="10.7109375" customWidth="1"/>
    <col min="55" max="55" width="11.7109375" customWidth="1"/>
    <col min="57" max="57" width="12" customWidth="1"/>
    <col min="60" max="60" width="15.5703125" customWidth="1"/>
  </cols>
  <sheetData>
    <row r="3" spans="1:68" ht="15.75" thickBot="1"/>
    <row r="4" spans="1:68">
      <c r="A4" s="285" t="s">
        <v>12</v>
      </c>
      <c r="B4" s="288" t="s">
        <v>17</v>
      </c>
      <c r="C4" s="293" t="s">
        <v>13</v>
      </c>
      <c r="D4" s="290" t="s">
        <v>34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2"/>
      <c r="BI4" s="290" t="s">
        <v>35</v>
      </c>
      <c r="BJ4" s="291"/>
      <c r="BK4" s="291"/>
      <c r="BL4" s="291"/>
      <c r="BM4" s="291"/>
      <c r="BN4" s="291"/>
      <c r="BO4" s="291"/>
      <c r="BP4" s="292"/>
    </row>
    <row r="5" spans="1:68" ht="5.45" customHeight="1">
      <c r="A5" s="286"/>
      <c r="B5" s="289"/>
      <c r="C5" s="294"/>
      <c r="D5" s="279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84"/>
      <c r="BI5" s="279"/>
      <c r="BJ5" s="277"/>
      <c r="BK5" s="277"/>
      <c r="BL5" s="277"/>
      <c r="BM5" s="277"/>
      <c r="BN5" s="277"/>
      <c r="BO5" s="277"/>
      <c r="BP5" s="284"/>
    </row>
    <row r="6" spans="1:68">
      <c r="A6" s="286"/>
      <c r="B6" s="289"/>
      <c r="C6" s="294"/>
      <c r="D6" s="279" t="s">
        <v>14</v>
      </c>
      <c r="E6" s="277"/>
      <c r="F6" s="277" t="s">
        <v>0</v>
      </c>
      <c r="G6" s="277"/>
      <c r="H6" s="277" t="s">
        <v>19</v>
      </c>
      <c r="I6" s="277"/>
      <c r="J6" s="269" t="s">
        <v>86</v>
      </c>
      <c r="K6" s="275"/>
      <c r="L6" s="277" t="s">
        <v>1</v>
      </c>
      <c r="M6" s="277"/>
      <c r="N6" s="269" t="s">
        <v>71</v>
      </c>
      <c r="O6" s="275"/>
      <c r="P6" s="277" t="s">
        <v>16</v>
      </c>
      <c r="Q6" s="277"/>
      <c r="R6" s="277" t="s">
        <v>20</v>
      </c>
      <c r="S6" s="277"/>
      <c r="T6" s="277" t="s">
        <v>21</v>
      </c>
      <c r="U6" s="277"/>
      <c r="V6" s="277" t="s">
        <v>72</v>
      </c>
      <c r="W6" s="277"/>
      <c r="X6" s="269" t="s">
        <v>73</v>
      </c>
      <c r="Y6" s="275"/>
      <c r="Z6" s="277" t="s">
        <v>22</v>
      </c>
      <c r="AA6" s="277"/>
      <c r="AB6" s="277" t="s">
        <v>82</v>
      </c>
      <c r="AC6" s="277"/>
      <c r="AD6" s="277" t="s">
        <v>85</v>
      </c>
      <c r="AE6" s="277"/>
      <c r="AF6" s="277" t="s">
        <v>74</v>
      </c>
      <c r="AG6" s="277"/>
      <c r="AH6" s="277" t="s">
        <v>75</v>
      </c>
      <c r="AI6" s="277"/>
      <c r="AJ6" s="277" t="s">
        <v>77</v>
      </c>
      <c r="AK6" s="277"/>
      <c r="AL6" s="277" t="s">
        <v>84</v>
      </c>
      <c r="AM6" s="277"/>
      <c r="AN6" s="277" t="s">
        <v>83</v>
      </c>
      <c r="AO6" s="277"/>
      <c r="AP6" s="269" t="s">
        <v>76</v>
      </c>
      <c r="AQ6" s="275"/>
      <c r="AR6" s="269" t="s">
        <v>79</v>
      </c>
      <c r="AS6" s="275"/>
      <c r="AT6" s="269" t="s">
        <v>80</v>
      </c>
      <c r="AU6" s="275"/>
      <c r="AV6" s="277" t="s">
        <v>23</v>
      </c>
      <c r="AW6" s="277"/>
      <c r="AX6" s="277" t="s">
        <v>24</v>
      </c>
      <c r="AY6" s="277"/>
      <c r="AZ6" s="269" t="s">
        <v>78</v>
      </c>
      <c r="BA6" s="275"/>
      <c r="BB6" s="277" t="s">
        <v>25</v>
      </c>
      <c r="BC6" s="277"/>
      <c r="BD6" s="269" t="s">
        <v>81</v>
      </c>
      <c r="BE6" s="275"/>
      <c r="BF6" s="277" t="s">
        <v>31</v>
      </c>
      <c r="BG6" s="277"/>
      <c r="BH6" s="284" t="s">
        <v>28</v>
      </c>
      <c r="BI6" s="279" t="s">
        <v>26</v>
      </c>
      <c r="BJ6" s="277"/>
      <c r="BK6" s="277" t="s">
        <v>27</v>
      </c>
      <c r="BL6" s="277"/>
      <c r="BM6" s="269" t="s">
        <v>2</v>
      </c>
      <c r="BN6" s="275"/>
      <c r="BO6" s="282" t="s">
        <v>31</v>
      </c>
      <c r="BP6" s="284" t="s">
        <v>29</v>
      </c>
    </row>
    <row r="7" spans="1:68" ht="39.6" customHeight="1">
      <c r="A7" s="286"/>
      <c r="B7" s="289"/>
      <c r="C7" s="295"/>
      <c r="D7" s="279"/>
      <c r="E7" s="277"/>
      <c r="F7" s="277"/>
      <c r="G7" s="277"/>
      <c r="H7" s="277"/>
      <c r="I7" s="277"/>
      <c r="J7" s="272"/>
      <c r="K7" s="276"/>
      <c r="L7" s="277"/>
      <c r="M7" s="277"/>
      <c r="N7" s="272"/>
      <c r="O7" s="276"/>
      <c r="P7" s="277"/>
      <c r="Q7" s="277"/>
      <c r="R7" s="277"/>
      <c r="S7" s="277"/>
      <c r="T7" s="277"/>
      <c r="U7" s="277"/>
      <c r="V7" s="277"/>
      <c r="W7" s="277"/>
      <c r="X7" s="272"/>
      <c r="Y7" s="276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2"/>
      <c r="AQ7" s="276"/>
      <c r="AR7" s="272"/>
      <c r="AS7" s="276"/>
      <c r="AT7" s="272"/>
      <c r="AU7" s="276"/>
      <c r="AV7" s="277"/>
      <c r="AW7" s="277"/>
      <c r="AX7" s="277"/>
      <c r="AY7" s="277"/>
      <c r="AZ7" s="272"/>
      <c r="BA7" s="276"/>
      <c r="BB7" s="277"/>
      <c r="BC7" s="277"/>
      <c r="BD7" s="272"/>
      <c r="BE7" s="276"/>
      <c r="BF7" s="277"/>
      <c r="BG7" s="277"/>
      <c r="BH7" s="284"/>
      <c r="BI7" s="279"/>
      <c r="BJ7" s="277"/>
      <c r="BK7" s="277"/>
      <c r="BL7" s="277"/>
      <c r="BM7" s="280"/>
      <c r="BN7" s="281"/>
      <c r="BO7" s="283"/>
      <c r="BP7" s="284"/>
    </row>
    <row r="8" spans="1:68" ht="17.45" customHeight="1" thickBot="1">
      <c r="A8" s="287"/>
      <c r="B8" s="289"/>
      <c r="C8" s="126" t="s">
        <v>18</v>
      </c>
      <c r="D8" s="127" t="s">
        <v>3</v>
      </c>
      <c r="E8" s="128" t="s">
        <v>4</v>
      </c>
      <c r="F8" s="129" t="s">
        <v>5</v>
      </c>
      <c r="G8" s="128" t="s">
        <v>4</v>
      </c>
      <c r="H8" s="128" t="s">
        <v>15</v>
      </c>
      <c r="I8" s="128" t="s">
        <v>4</v>
      </c>
      <c r="J8" s="128" t="s">
        <v>15</v>
      </c>
      <c r="K8" s="128" t="s">
        <v>4</v>
      </c>
      <c r="L8" s="128" t="s">
        <v>3</v>
      </c>
      <c r="M8" s="128" t="s">
        <v>4</v>
      </c>
      <c r="N8" s="128" t="s">
        <v>3</v>
      </c>
      <c r="O8" s="128" t="s">
        <v>4</v>
      </c>
      <c r="P8" s="128" t="s">
        <v>3</v>
      </c>
      <c r="Q8" s="128" t="s">
        <v>4</v>
      </c>
      <c r="R8" s="128" t="s">
        <v>15</v>
      </c>
      <c r="S8" s="128" t="s">
        <v>4</v>
      </c>
      <c r="T8" s="129" t="s">
        <v>7</v>
      </c>
      <c r="U8" s="128" t="s">
        <v>4</v>
      </c>
      <c r="V8" s="129" t="s">
        <v>7</v>
      </c>
      <c r="W8" s="128" t="s">
        <v>4</v>
      </c>
      <c r="X8" s="128" t="s">
        <v>7</v>
      </c>
      <c r="Y8" s="128" t="s">
        <v>4</v>
      </c>
      <c r="Z8" s="129" t="s">
        <v>7</v>
      </c>
      <c r="AA8" s="128" t="s">
        <v>4</v>
      </c>
      <c r="AB8" s="128" t="s">
        <v>7</v>
      </c>
      <c r="AC8" s="128" t="s">
        <v>4</v>
      </c>
      <c r="AD8" s="128" t="s">
        <v>7</v>
      </c>
      <c r="AE8" s="128" t="s">
        <v>4</v>
      </c>
      <c r="AF8" s="128" t="s">
        <v>7</v>
      </c>
      <c r="AG8" s="128" t="s">
        <v>4</v>
      </c>
      <c r="AH8" s="128" t="s">
        <v>7</v>
      </c>
      <c r="AI8" s="128" t="s">
        <v>4</v>
      </c>
      <c r="AJ8" s="128" t="s">
        <v>7</v>
      </c>
      <c r="AK8" s="128" t="s">
        <v>4</v>
      </c>
      <c r="AL8" s="128" t="s">
        <v>7</v>
      </c>
      <c r="AM8" s="128" t="s">
        <v>4</v>
      </c>
      <c r="AN8" s="128" t="s">
        <v>7</v>
      </c>
      <c r="AO8" s="128" t="s">
        <v>4</v>
      </c>
      <c r="AP8" s="128" t="s">
        <v>7</v>
      </c>
      <c r="AQ8" s="128" t="s">
        <v>4</v>
      </c>
      <c r="AR8" s="128" t="s">
        <v>7</v>
      </c>
      <c r="AS8" s="128" t="s">
        <v>4</v>
      </c>
      <c r="AT8" s="128" t="s">
        <v>7</v>
      </c>
      <c r="AU8" s="128" t="s">
        <v>4</v>
      </c>
      <c r="AV8" s="129" t="s">
        <v>7</v>
      </c>
      <c r="AW8" s="128" t="s">
        <v>4</v>
      </c>
      <c r="AX8" s="129" t="s">
        <v>8</v>
      </c>
      <c r="AY8" s="128" t="s">
        <v>4</v>
      </c>
      <c r="AZ8" s="128" t="s">
        <v>3</v>
      </c>
      <c r="BA8" s="128" t="s">
        <v>4</v>
      </c>
      <c r="BB8" s="128" t="s">
        <v>3</v>
      </c>
      <c r="BC8" s="128" t="s">
        <v>4</v>
      </c>
      <c r="BD8" s="128" t="s">
        <v>3</v>
      </c>
      <c r="BE8" s="128" t="s">
        <v>4</v>
      </c>
      <c r="BF8" s="128" t="s">
        <v>6</v>
      </c>
      <c r="BG8" s="128" t="s">
        <v>4</v>
      </c>
      <c r="BH8" s="19" t="s">
        <v>4</v>
      </c>
      <c r="BI8" s="127" t="s">
        <v>3</v>
      </c>
      <c r="BJ8" s="128" t="s">
        <v>4</v>
      </c>
      <c r="BK8" s="128" t="s">
        <v>3</v>
      </c>
      <c r="BL8" s="128" t="s">
        <v>4</v>
      </c>
      <c r="BM8" s="128" t="s">
        <v>9</v>
      </c>
      <c r="BN8" s="128" t="s">
        <v>10</v>
      </c>
      <c r="BO8" s="128" t="s">
        <v>10</v>
      </c>
      <c r="BP8" s="19" t="s">
        <v>10</v>
      </c>
    </row>
    <row r="9" spans="1:68" ht="14.45" customHeight="1">
      <c r="A9" s="20"/>
      <c r="B9" s="21" t="s">
        <v>32</v>
      </c>
      <c r="C9" s="22"/>
      <c r="D9" s="23"/>
      <c r="E9" s="24"/>
      <c r="F9" s="25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4"/>
      <c r="V9" s="25"/>
      <c r="W9" s="24"/>
      <c r="X9" s="24"/>
      <c r="Y9" s="24"/>
      <c r="Z9" s="25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5"/>
      <c r="AW9" s="24"/>
      <c r="AX9" s="25"/>
      <c r="AY9" s="24"/>
      <c r="AZ9" s="24"/>
      <c r="BA9" s="24"/>
      <c r="BB9" s="24"/>
      <c r="BC9" s="24"/>
      <c r="BD9" s="24"/>
      <c r="BE9" s="24"/>
      <c r="BF9" s="24"/>
      <c r="BG9" s="24"/>
      <c r="BH9" s="26"/>
      <c r="BI9" s="23"/>
      <c r="BJ9" s="24"/>
      <c r="BK9" s="24"/>
      <c r="BL9" s="24"/>
      <c r="BM9" s="24"/>
      <c r="BN9" s="24"/>
      <c r="BO9" s="24"/>
      <c r="BP9" s="26"/>
    </row>
    <row r="10" spans="1:68" ht="15.75">
      <c r="A10" s="28">
        <v>1</v>
      </c>
      <c r="B10" s="29" t="s">
        <v>36</v>
      </c>
      <c r="C10" s="30">
        <v>11153</v>
      </c>
      <c r="D10" s="120">
        <v>500</v>
      </c>
      <c r="E10" s="112">
        <f>D10*590.61</f>
        <v>295305</v>
      </c>
      <c r="F10" s="18">
        <v>0</v>
      </c>
      <c r="G10" s="121">
        <v>0</v>
      </c>
      <c r="H10" s="121">
        <v>100</v>
      </c>
      <c r="I10" s="113">
        <f>H10*985</f>
        <v>98500</v>
      </c>
      <c r="J10" s="113">
        <v>174</v>
      </c>
      <c r="K10" s="113">
        <f>J10*815</f>
        <v>141810</v>
      </c>
      <c r="L10" s="118">
        <v>2200</v>
      </c>
      <c r="M10" s="122">
        <f>L10*419.35</f>
        <v>922570</v>
      </c>
      <c r="N10" s="119">
        <v>174</v>
      </c>
      <c r="O10" s="114">
        <f>N10*2000</f>
        <v>348000</v>
      </c>
      <c r="P10" s="119">
        <v>0</v>
      </c>
      <c r="Q10" s="121">
        <v>0</v>
      </c>
      <c r="R10" s="118">
        <v>0</v>
      </c>
      <c r="S10" s="118">
        <v>0</v>
      </c>
      <c r="T10" s="35">
        <v>0</v>
      </c>
      <c r="U10" s="118">
        <v>0</v>
      </c>
      <c r="V10" s="35">
        <v>3</v>
      </c>
      <c r="W10" s="122">
        <f>V10*2000</f>
        <v>6000</v>
      </c>
      <c r="X10" s="35">
        <v>3</v>
      </c>
      <c r="Y10" s="122">
        <f>X10*10000</f>
        <v>30000</v>
      </c>
      <c r="Z10" s="35">
        <v>0</v>
      </c>
      <c r="AA10" s="118">
        <v>0</v>
      </c>
      <c r="AB10" s="119">
        <v>0</v>
      </c>
      <c r="AC10" s="119">
        <v>0</v>
      </c>
      <c r="AD10" s="119">
        <v>0</v>
      </c>
      <c r="AE10" s="119">
        <v>0</v>
      </c>
      <c r="AF10" s="119">
        <v>0</v>
      </c>
      <c r="AG10" s="119">
        <v>0</v>
      </c>
      <c r="AH10" s="119">
        <v>0</v>
      </c>
      <c r="AI10" s="119">
        <v>0</v>
      </c>
      <c r="AJ10" s="119">
        <v>0</v>
      </c>
      <c r="AK10" s="119">
        <v>0</v>
      </c>
      <c r="AL10" s="119">
        <v>0</v>
      </c>
      <c r="AM10" s="119">
        <v>0</v>
      </c>
      <c r="AN10" s="119">
        <v>0</v>
      </c>
      <c r="AO10" s="119">
        <v>0</v>
      </c>
      <c r="AP10" s="119">
        <v>0</v>
      </c>
      <c r="AQ10" s="119">
        <v>0</v>
      </c>
      <c r="AR10" s="119">
        <v>0</v>
      </c>
      <c r="AS10" s="119">
        <v>0</v>
      </c>
      <c r="AT10" s="119">
        <v>0</v>
      </c>
      <c r="AU10" s="119">
        <v>0</v>
      </c>
      <c r="AV10" s="36">
        <v>0</v>
      </c>
      <c r="AW10" s="121">
        <v>0</v>
      </c>
      <c r="AX10" s="35">
        <v>0</v>
      </c>
      <c r="AY10" s="118">
        <v>0</v>
      </c>
      <c r="AZ10" s="118">
        <v>0</v>
      </c>
      <c r="BA10" s="118">
        <v>0</v>
      </c>
      <c r="BB10" s="118">
        <v>0</v>
      </c>
      <c r="BC10" s="37">
        <v>0</v>
      </c>
      <c r="BD10" s="107">
        <v>0</v>
      </c>
      <c r="BE10" s="107">
        <v>0</v>
      </c>
      <c r="BF10" s="121"/>
      <c r="BG10" s="37">
        <v>0</v>
      </c>
      <c r="BH10" s="19"/>
      <c r="BI10" s="120"/>
      <c r="BJ10" s="37"/>
      <c r="BK10" s="32"/>
      <c r="BL10" s="37"/>
      <c r="BM10" s="118"/>
      <c r="BN10" s="38"/>
      <c r="BO10" s="37"/>
      <c r="BP10" s="19"/>
    </row>
    <row r="11" spans="1:68" ht="15.75">
      <c r="A11" s="28">
        <v>2</v>
      </c>
      <c r="B11" s="29" t="s">
        <v>37</v>
      </c>
      <c r="C11" s="39">
        <v>8938</v>
      </c>
      <c r="D11" s="40">
        <v>500</v>
      </c>
      <c r="E11" s="112">
        <f t="shared" ref="E11:E23" si="0">D11*590.61</f>
        <v>295305</v>
      </c>
      <c r="F11" s="18">
        <v>0</v>
      </c>
      <c r="G11" s="41">
        <v>0</v>
      </c>
      <c r="H11" s="41">
        <v>100</v>
      </c>
      <c r="I11" s="113">
        <f t="shared" ref="I11:I24" si="1">H11*985</f>
        <v>98500</v>
      </c>
      <c r="J11" s="113">
        <v>240</v>
      </c>
      <c r="K11" s="113">
        <f t="shared" ref="K11:K23" si="2">J11*815</f>
        <v>195600</v>
      </c>
      <c r="L11" s="37">
        <v>2500</v>
      </c>
      <c r="M11" s="122">
        <f t="shared" ref="M11:M23" si="3">L11*419.35</f>
        <v>1048375</v>
      </c>
      <c r="N11" s="100">
        <v>310</v>
      </c>
      <c r="O11" s="114">
        <f t="shared" ref="O11:O23" si="4">N11*2000</f>
        <v>620000</v>
      </c>
      <c r="P11" s="43">
        <v>400</v>
      </c>
      <c r="Q11" s="73">
        <f>P11*2383</f>
        <v>953200</v>
      </c>
      <c r="R11" s="118">
        <v>50</v>
      </c>
      <c r="S11" s="122">
        <f>R11*1500</f>
        <v>75000</v>
      </c>
      <c r="T11" s="44">
        <v>0</v>
      </c>
      <c r="U11" s="118">
        <v>0</v>
      </c>
      <c r="V11" s="35">
        <v>3</v>
      </c>
      <c r="W11" s="122">
        <f t="shared" ref="W11:W23" si="5">V11*2000</f>
        <v>6000</v>
      </c>
      <c r="X11" s="35">
        <v>3</v>
      </c>
      <c r="Y11" s="122">
        <f t="shared" ref="Y11:Y23" si="6">X11*10000</f>
        <v>30000</v>
      </c>
      <c r="Z11" s="44">
        <v>0</v>
      </c>
      <c r="AA11" s="37">
        <v>0</v>
      </c>
      <c r="AB11" s="50">
        <v>0</v>
      </c>
      <c r="AC11" s="50">
        <v>0</v>
      </c>
      <c r="AD11" s="104">
        <v>1</v>
      </c>
      <c r="AE11" s="115">
        <v>21000</v>
      </c>
      <c r="AF11" s="104">
        <v>1</v>
      </c>
      <c r="AG11" s="115">
        <f>AF11*30000</f>
        <v>30000</v>
      </c>
      <c r="AH11" s="104">
        <v>1</v>
      </c>
      <c r="AI11" s="115">
        <v>25000</v>
      </c>
      <c r="AJ11" s="50">
        <v>0</v>
      </c>
      <c r="AK11" s="50">
        <v>0</v>
      </c>
      <c r="AL11" s="50">
        <v>0</v>
      </c>
      <c r="AM11" s="50">
        <v>0</v>
      </c>
      <c r="AN11" s="104">
        <v>1</v>
      </c>
      <c r="AO11" s="115">
        <v>21000</v>
      </c>
      <c r="AP11" s="104">
        <v>2</v>
      </c>
      <c r="AQ11" s="115">
        <v>14000</v>
      </c>
      <c r="AR11" s="50">
        <v>0</v>
      </c>
      <c r="AS11" s="50">
        <v>0</v>
      </c>
      <c r="AT11" s="50">
        <v>0</v>
      </c>
      <c r="AU11" s="50">
        <v>0</v>
      </c>
      <c r="AV11" s="45">
        <v>0</v>
      </c>
      <c r="AW11" s="41">
        <v>0</v>
      </c>
      <c r="AX11" s="44">
        <v>0</v>
      </c>
      <c r="AY11" s="32">
        <v>0</v>
      </c>
      <c r="AZ11" s="32">
        <v>0</v>
      </c>
      <c r="BA11" s="32">
        <v>0</v>
      </c>
      <c r="BB11" s="37">
        <v>130</v>
      </c>
      <c r="BC11" s="116">
        <f>BB11*2067</f>
        <v>268710</v>
      </c>
      <c r="BD11" s="37">
        <v>0</v>
      </c>
      <c r="BE11" s="37">
        <v>0</v>
      </c>
      <c r="BF11" s="41"/>
      <c r="BG11" s="47"/>
      <c r="BH11" s="19"/>
      <c r="BI11" s="46"/>
      <c r="BJ11" s="37"/>
      <c r="BK11" s="37"/>
      <c r="BL11" s="37"/>
      <c r="BM11" s="37"/>
      <c r="BN11" s="38"/>
      <c r="BO11" s="47"/>
      <c r="BP11" s="19"/>
    </row>
    <row r="12" spans="1:68" ht="15.75">
      <c r="A12" s="28">
        <v>3</v>
      </c>
      <c r="B12" s="29" t="s">
        <v>38</v>
      </c>
      <c r="C12" s="48">
        <v>6681</v>
      </c>
      <c r="D12" s="40">
        <v>400</v>
      </c>
      <c r="E12" s="112">
        <f t="shared" si="0"/>
        <v>236244</v>
      </c>
      <c r="F12" s="18">
        <v>0</v>
      </c>
      <c r="G12" s="41">
        <v>0</v>
      </c>
      <c r="H12" s="41">
        <v>100</v>
      </c>
      <c r="I12" s="113">
        <f t="shared" si="1"/>
        <v>98500</v>
      </c>
      <c r="J12" s="113">
        <v>160</v>
      </c>
      <c r="K12" s="113">
        <f t="shared" si="2"/>
        <v>130400</v>
      </c>
      <c r="L12" s="37">
        <v>2500</v>
      </c>
      <c r="M12" s="122">
        <f t="shared" si="3"/>
        <v>1048375</v>
      </c>
      <c r="N12" s="100">
        <v>120</v>
      </c>
      <c r="O12" s="114">
        <f t="shared" si="4"/>
        <v>240000</v>
      </c>
      <c r="P12" s="43">
        <v>0</v>
      </c>
      <c r="Q12" s="41">
        <f t="shared" ref="Q12:Q22" si="7">P12*2383</f>
        <v>0</v>
      </c>
      <c r="R12" s="118">
        <v>50</v>
      </c>
      <c r="S12" s="122">
        <f t="shared" ref="S12:S22" si="8">R12*1500</f>
        <v>75000</v>
      </c>
      <c r="T12" s="44">
        <v>0</v>
      </c>
      <c r="U12" s="118">
        <v>0</v>
      </c>
      <c r="V12" s="35">
        <v>3</v>
      </c>
      <c r="W12" s="122">
        <f t="shared" si="5"/>
        <v>6000</v>
      </c>
      <c r="X12" s="35">
        <v>3</v>
      </c>
      <c r="Y12" s="122">
        <f t="shared" si="6"/>
        <v>30000</v>
      </c>
      <c r="Z12" s="44">
        <v>0</v>
      </c>
      <c r="AA12" s="37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104">
        <v>1</v>
      </c>
      <c r="AI12" s="115">
        <v>15000</v>
      </c>
      <c r="AJ12" s="104">
        <v>1</v>
      </c>
      <c r="AK12" s="115">
        <v>15000</v>
      </c>
      <c r="AL12" s="115">
        <v>0</v>
      </c>
      <c r="AM12" s="115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45">
        <v>0</v>
      </c>
      <c r="AW12" s="41">
        <v>0</v>
      </c>
      <c r="AX12" s="44">
        <v>0</v>
      </c>
      <c r="AY12" s="32">
        <v>0</v>
      </c>
      <c r="AZ12" s="32">
        <v>0</v>
      </c>
      <c r="BA12" s="32">
        <v>0</v>
      </c>
      <c r="BB12" s="37">
        <v>200</v>
      </c>
      <c r="BC12" s="116">
        <f t="shared" ref="BC12:BC23" si="9">BB12*2067</f>
        <v>413400</v>
      </c>
      <c r="BD12" s="37">
        <v>0</v>
      </c>
      <c r="BE12" s="37">
        <v>0</v>
      </c>
      <c r="BF12" s="41"/>
      <c r="BG12" s="37">
        <v>0</v>
      </c>
      <c r="BH12" s="19"/>
      <c r="BI12" s="46"/>
      <c r="BJ12" s="37"/>
      <c r="BK12" s="37"/>
      <c r="BL12" s="37"/>
      <c r="BM12" s="37"/>
      <c r="BN12" s="38"/>
      <c r="BO12" s="37"/>
      <c r="BP12" s="19"/>
    </row>
    <row r="13" spans="1:68" ht="20.45" customHeight="1">
      <c r="A13" s="28">
        <v>4</v>
      </c>
      <c r="B13" s="29" t="s">
        <v>39</v>
      </c>
      <c r="C13" s="48">
        <v>6511</v>
      </c>
      <c r="D13" s="46">
        <v>500</v>
      </c>
      <c r="E13" s="112">
        <f t="shared" si="0"/>
        <v>295305</v>
      </c>
      <c r="F13" s="18">
        <v>0</v>
      </c>
      <c r="G13" s="41">
        <v>0</v>
      </c>
      <c r="H13" s="41">
        <v>50</v>
      </c>
      <c r="I13" s="113">
        <f t="shared" si="1"/>
        <v>49250</v>
      </c>
      <c r="J13" s="113">
        <v>0</v>
      </c>
      <c r="K13" s="113">
        <f t="shared" si="2"/>
        <v>0</v>
      </c>
      <c r="L13" s="37">
        <v>2500</v>
      </c>
      <c r="M13" s="122">
        <f t="shared" si="3"/>
        <v>1048375</v>
      </c>
      <c r="N13" s="100">
        <v>0</v>
      </c>
      <c r="O13" s="119">
        <f t="shared" si="4"/>
        <v>0</v>
      </c>
      <c r="P13" s="43">
        <v>0</v>
      </c>
      <c r="Q13" s="41">
        <f t="shared" si="7"/>
        <v>0</v>
      </c>
      <c r="R13" s="118">
        <v>100</v>
      </c>
      <c r="S13" s="122">
        <f t="shared" si="8"/>
        <v>150000</v>
      </c>
      <c r="T13" s="44">
        <v>0</v>
      </c>
      <c r="U13" s="118">
        <v>0</v>
      </c>
      <c r="V13" s="35">
        <v>3</v>
      </c>
      <c r="W13" s="122">
        <f t="shared" si="5"/>
        <v>6000</v>
      </c>
      <c r="X13" s="35">
        <v>3</v>
      </c>
      <c r="Y13" s="122">
        <f t="shared" si="6"/>
        <v>30000</v>
      </c>
      <c r="Z13" s="44">
        <v>0</v>
      </c>
      <c r="AA13" s="37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45">
        <v>0</v>
      </c>
      <c r="AW13" s="41">
        <v>0</v>
      </c>
      <c r="AX13" s="44">
        <v>0</v>
      </c>
      <c r="AY13" s="32">
        <v>0</v>
      </c>
      <c r="AZ13" s="32">
        <v>30</v>
      </c>
      <c r="BA13" s="112">
        <v>35700</v>
      </c>
      <c r="BB13" s="37">
        <v>0</v>
      </c>
      <c r="BC13" s="37">
        <f t="shared" si="9"/>
        <v>0</v>
      </c>
      <c r="BD13" s="37">
        <v>10</v>
      </c>
      <c r="BE13" s="116">
        <f t="shared" ref="BE13:BE23" si="10">BD13*2400</f>
        <v>24000</v>
      </c>
      <c r="BF13" s="41"/>
      <c r="BG13" s="47" t="s">
        <v>70</v>
      </c>
      <c r="BH13" s="19"/>
      <c r="BI13" s="46"/>
      <c r="BJ13" s="49"/>
      <c r="BK13" s="37"/>
      <c r="BL13" s="37"/>
      <c r="BM13" s="50"/>
      <c r="BN13" s="38"/>
      <c r="BO13" s="47"/>
      <c r="BP13" s="19"/>
    </row>
    <row r="14" spans="1:68" ht="15.75">
      <c r="A14" s="28">
        <v>5</v>
      </c>
      <c r="B14" s="29" t="s">
        <v>40</v>
      </c>
      <c r="C14" s="48">
        <v>4150</v>
      </c>
      <c r="D14" s="46">
        <v>200</v>
      </c>
      <c r="E14" s="112">
        <f t="shared" si="0"/>
        <v>118122</v>
      </c>
      <c r="F14" s="18">
        <v>0</v>
      </c>
      <c r="G14" s="41">
        <v>0</v>
      </c>
      <c r="H14" s="51">
        <v>200</v>
      </c>
      <c r="I14" s="113">
        <f t="shared" si="1"/>
        <v>197000</v>
      </c>
      <c r="J14" s="113">
        <v>0</v>
      </c>
      <c r="K14" s="113">
        <f t="shared" si="2"/>
        <v>0</v>
      </c>
      <c r="L14" s="37">
        <v>3000</v>
      </c>
      <c r="M14" s="122">
        <f t="shared" si="3"/>
        <v>1258050</v>
      </c>
      <c r="N14" s="100">
        <v>0</v>
      </c>
      <c r="O14" s="119">
        <f t="shared" si="4"/>
        <v>0</v>
      </c>
      <c r="P14" s="43">
        <v>0</v>
      </c>
      <c r="Q14" s="41">
        <f t="shared" si="7"/>
        <v>0</v>
      </c>
      <c r="R14" s="118">
        <v>100</v>
      </c>
      <c r="S14" s="122">
        <f t="shared" si="8"/>
        <v>150000</v>
      </c>
      <c r="T14" s="44">
        <v>0</v>
      </c>
      <c r="U14" s="118">
        <v>0</v>
      </c>
      <c r="V14" s="35">
        <v>3</v>
      </c>
      <c r="W14" s="122">
        <f t="shared" si="5"/>
        <v>6000</v>
      </c>
      <c r="X14" s="35">
        <v>3</v>
      </c>
      <c r="Y14" s="122">
        <f t="shared" si="6"/>
        <v>30000</v>
      </c>
      <c r="Z14" s="44">
        <v>0</v>
      </c>
      <c r="AA14" s="37">
        <v>0</v>
      </c>
      <c r="AB14" s="50">
        <v>0</v>
      </c>
      <c r="AC14" s="50">
        <v>0</v>
      </c>
      <c r="AD14" s="50">
        <v>0</v>
      </c>
      <c r="AE14" s="50">
        <v>0</v>
      </c>
      <c r="AF14" s="104">
        <v>1</v>
      </c>
      <c r="AG14" s="115">
        <v>30000</v>
      </c>
      <c r="AH14" s="104">
        <v>1</v>
      </c>
      <c r="AI14" s="115">
        <v>25000</v>
      </c>
      <c r="AJ14" s="50">
        <v>0</v>
      </c>
      <c r="AK14" s="50">
        <v>0</v>
      </c>
      <c r="AL14" s="104">
        <v>1</v>
      </c>
      <c r="AM14" s="115">
        <v>16000</v>
      </c>
      <c r="AN14" s="104">
        <v>0</v>
      </c>
      <c r="AO14" s="115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45">
        <v>0</v>
      </c>
      <c r="AW14" s="41">
        <v>0</v>
      </c>
      <c r="AX14" s="44">
        <v>0</v>
      </c>
      <c r="AY14" s="32">
        <v>0</v>
      </c>
      <c r="AZ14" s="32">
        <v>0</v>
      </c>
      <c r="BA14" s="32">
        <v>0</v>
      </c>
      <c r="BB14" s="37">
        <v>200</v>
      </c>
      <c r="BC14" s="116">
        <f t="shared" si="9"/>
        <v>413400</v>
      </c>
      <c r="BD14" s="37">
        <v>0</v>
      </c>
      <c r="BE14" s="37">
        <f t="shared" si="10"/>
        <v>0</v>
      </c>
      <c r="BF14" s="41"/>
      <c r="BG14" s="37">
        <v>0</v>
      </c>
      <c r="BH14" s="19"/>
      <c r="BI14" s="46"/>
      <c r="BJ14" s="49"/>
      <c r="BK14" s="37"/>
      <c r="BL14" s="37"/>
      <c r="BM14" s="50"/>
      <c r="BN14" s="38"/>
      <c r="BO14" s="37"/>
      <c r="BP14" s="19"/>
    </row>
    <row r="15" spans="1:68" ht="15.75">
      <c r="A15" s="28">
        <v>6</v>
      </c>
      <c r="B15" s="29" t="s">
        <v>41</v>
      </c>
      <c r="C15" s="39">
        <v>6939</v>
      </c>
      <c r="D15" s="46">
        <v>600</v>
      </c>
      <c r="E15" s="112">
        <f t="shared" si="0"/>
        <v>354366</v>
      </c>
      <c r="F15" s="18">
        <v>0</v>
      </c>
      <c r="G15" s="41">
        <v>0</v>
      </c>
      <c r="H15" s="51">
        <v>100</v>
      </c>
      <c r="I15" s="113">
        <f t="shared" si="1"/>
        <v>98500</v>
      </c>
      <c r="J15" s="113">
        <v>0</v>
      </c>
      <c r="K15" s="113">
        <f t="shared" si="2"/>
        <v>0</v>
      </c>
      <c r="L15" s="37">
        <v>2500</v>
      </c>
      <c r="M15" s="122">
        <f t="shared" si="3"/>
        <v>1048375</v>
      </c>
      <c r="N15" s="100">
        <v>0</v>
      </c>
      <c r="O15" s="119">
        <f t="shared" si="4"/>
        <v>0</v>
      </c>
      <c r="P15" s="43">
        <v>0</v>
      </c>
      <c r="Q15" s="41">
        <f t="shared" si="7"/>
        <v>0</v>
      </c>
      <c r="R15" s="118">
        <v>72</v>
      </c>
      <c r="S15" s="122">
        <f t="shared" si="8"/>
        <v>108000</v>
      </c>
      <c r="T15" s="44">
        <v>0</v>
      </c>
      <c r="U15" s="118">
        <v>0</v>
      </c>
      <c r="V15" s="35">
        <v>0</v>
      </c>
      <c r="W15" s="118">
        <f t="shared" si="5"/>
        <v>0</v>
      </c>
      <c r="X15" s="35">
        <v>0</v>
      </c>
      <c r="Y15" s="118">
        <f t="shared" si="6"/>
        <v>0</v>
      </c>
      <c r="Z15" s="44">
        <v>0</v>
      </c>
      <c r="AA15" s="37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45">
        <v>0</v>
      </c>
      <c r="AW15" s="41">
        <v>0</v>
      </c>
      <c r="AX15" s="44">
        <v>0</v>
      </c>
      <c r="AY15" s="32">
        <v>0</v>
      </c>
      <c r="AZ15" s="32">
        <v>0</v>
      </c>
      <c r="BA15" s="32">
        <v>0</v>
      </c>
      <c r="BB15" s="37">
        <v>0</v>
      </c>
      <c r="BC15" s="37">
        <f t="shared" si="9"/>
        <v>0</v>
      </c>
      <c r="BD15" s="37">
        <v>0</v>
      </c>
      <c r="BE15" s="37">
        <f t="shared" si="10"/>
        <v>0</v>
      </c>
      <c r="BF15" s="41"/>
      <c r="BG15" s="37">
        <v>0</v>
      </c>
      <c r="BH15" s="19"/>
      <c r="BI15" s="46"/>
      <c r="BJ15" s="49"/>
      <c r="BK15" s="37"/>
      <c r="BL15" s="37"/>
      <c r="BM15" s="50"/>
      <c r="BN15" s="38"/>
      <c r="BO15" s="37"/>
      <c r="BP15" s="19"/>
    </row>
    <row r="16" spans="1:68" ht="48.6" customHeight="1">
      <c r="A16" s="28">
        <v>7</v>
      </c>
      <c r="B16" s="29" t="s">
        <v>42</v>
      </c>
      <c r="C16" s="48">
        <v>4831</v>
      </c>
      <c r="D16" s="46">
        <v>1000</v>
      </c>
      <c r="E16" s="112">
        <f t="shared" si="0"/>
        <v>590610</v>
      </c>
      <c r="F16" s="18">
        <v>0</v>
      </c>
      <c r="G16" s="41">
        <v>0</v>
      </c>
      <c r="H16" s="51">
        <v>200</v>
      </c>
      <c r="I16" s="113">
        <f t="shared" si="1"/>
        <v>197000</v>
      </c>
      <c r="J16" s="113">
        <v>0</v>
      </c>
      <c r="K16" s="113">
        <f t="shared" si="2"/>
        <v>0</v>
      </c>
      <c r="L16" s="37">
        <v>2500</v>
      </c>
      <c r="M16" s="122">
        <f t="shared" si="3"/>
        <v>1048375</v>
      </c>
      <c r="N16" s="100">
        <v>0</v>
      </c>
      <c r="O16" s="119">
        <f t="shared" si="4"/>
        <v>0</v>
      </c>
      <c r="P16" s="43">
        <v>0</v>
      </c>
      <c r="Q16" s="41">
        <v>0</v>
      </c>
      <c r="R16" s="118">
        <v>250</v>
      </c>
      <c r="S16" s="122">
        <f t="shared" si="8"/>
        <v>375000</v>
      </c>
      <c r="T16" s="44">
        <v>0</v>
      </c>
      <c r="U16" s="118">
        <v>0</v>
      </c>
      <c r="V16" s="35">
        <v>0</v>
      </c>
      <c r="W16" s="118">
        <f t="shared" si="5"/>
        <v>0</v>
      </c>
      <c r="X16" s="118">
        <v>0</v>
      </c>
      <c r="Y16" s="118">
        <f t="shared" si="6"/>
        <v>0</v>
      </c>
      <c r="Z16" s="44">
        <v>0</v>
      </c>
      <c r="AA16" s="37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45">
        <v>0</v>
      </c>
      <c r="AW16" s="41">
        <v>0</v>
      </c>
      <c r="AX16" s="44">
        <v>0</v>
      </c>
      <c r="AY16" s="32">
        <v>0</v>
      </c>
      <c r="AZ16" s="32">
        <v>60</v>
      </c>
      <c r="BA16" s="112">
        <v>71400</v>
      </c>
      <c r="BB16" s="37">
        <v>0</v>
      </c>
      <c r="BC16" s="37">
        <f t="shared" si="9"/>
        <v>0</v>
      </c>
      <c r="BD16" s="37">
        <v>0</v>
      </c>
      <c r="BE16" s="37">
        <f t="shared" si="10"/>
        <v>0</v>
      </c>
      <c r="BF16" s="41"/>
      <c r="BG16" s="47" t="s">
        <v>33</v>
      </c>
      <c r="BH16" s="19"/>
      <c r="BI16" s="46"/>
      <c r="BJ16" s="49"/>
      <c r="BK16" s="37"/>
      <c r="BL16" s="37"/>
      <c r="BM16" s="50"/>
      <c r="BN16" s="38"/>
      <c r="BO16" s="47"/>
      <c r="BP16" s="19"/>
    </row>
    <row r="17" spans="1:68" ht="48" customHeight="1">
      <c r="A17" s="28">
        <v>8</v>
      </c>
      <c r="B17" s="29" t="s">
        <v>43</v>
      </c>
      <c r="C17" s="48">
        <v>7983</v>
      </c>
      <c r="D17" s="40">
        <v>500</v>
      </c>
      <c r="E17" s="112">
        <f t="shared" si="0"/>
        <v>295305</v>
      </c>
      <c r="F17" s="18">
        <v>0</v>
      </c>
      <c r="G17" s="41">
        <v>0</v>
      </c>
      <c r="H17" s="41">
        <v>150</v>
      </c>
      <c r="I17" s="113">
        <f t="shared" si="1"/>
        <v>147750</v>
      </c>
      <c r="J17" s="113">
        <v>833</v>
      </c>
      <c r="K17" s="113">
        <f t="shared" si="2"/>
        <v>678895</v>
      </c>
      <c r="L17" s="37">
        <v>3500</v>
      </c>
      <c r="M17" s="122">
        <f t="shared" si="3"/>
        <v>1467725</v>
      </c>
      <c r="N17" s="100">
        <v>180</v>
      </c>
      <c r="O17" s="114">
        <f t="shared" si="4"/>
        <v>360000</v>
      </c>
      <c r="P17" s="43">
        <v>410</v>
      </c>
      <c r="Q17" s="73">
        <f t="shared" si="7"/>
        <v>977030</v>
      </c>
      <c r="R17" s="118">
        <v>200</v>
      </c>
      <c r="S17" s="122">
        <f t="shared" si="8"/>
        <v>300000</v>
      </c>
      <c r="T17" s="44">
        <v>0</v>
      </c>
      <c r="U17" s="118">
        <v>0</v>
      </c>
      <c r="V17" s="35">
        <v>10</v>
      </c>
      <c r="W17" s="122">
        <f t="shared" si="5"/>
        <v>20000</v>
      </c>
      <c r="X17" s="35">
        <v>10</v>
      </c>
      <c r="Y17" s="122">
        <f t="shared" si="6"/>
        <v>100000</v>
      </c>
      <c r="Z17" s="44">
        <v>2</v>
      </c>
      <c r="AA17" s="116">
        <v>163143.5</v>
      </c>
      <c r="AB17" s="115">
        <v>0</v>
      </c>
      <c r="AC17" s="115">
        <v>0</v>
      </c>
      <c r="AD17" s="104">
        <v>1</v>
      </c>
      <c r="AE17" s="115">
        <v>21000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104">
        <v>3</v>
      </c>
      <c r="AQ17" s="115">
        <v>21000</v>
      </c>
      <c r="AR17" s="104">
        <v>1</v>
      </c>
      <c r="AS17" s="115">
        <v>53244</v>
      </c>
      <c r="AT17" s="104">
        <v>5</v>
      </c>
      <c r="AU17" s="115">
        <v>19656</v>
      </c>
      <c r="AV17" s="45">
        <v>0</v>
      </c>
      <c r="AW17" s="41">
        <v>0</v>
      </c>
      <c r="AX17" s="44">
        <v>0</v>
      </c>
      <c r="AY17" s="32">
        <v>0</v>
      </c>
      <c r="AZ17" s="32">
        <v>113</v>
      </c>
      <c r="BA17" s="112">
        <v>134470</v>
      </c>
      <c r="BB17" s="37">
        <v>250</v>
      </c>
      <c r="BC17" s="116">
        <f t="shared" si="9"/>
        <v>516750</v>
      </c>
      <c r="BD17" s="37">
        <v>10</v>
      </c>
      <c r="BE17" s="116">
        <f t="shared" si="10"/>
        <v>24000</v>
      </c>
      <c r="BF17" s="41"/>
      <c r="BG17" s="47" t="s">
        <v>33</v>
      </c>
      <c r="BH17" s="19"/>
      <c r="BI17" s="46"/>
      <c r="BJ17" s="49"/>
      <c r="BK17" s="32"/>
      <c r="BL17" s="37"/>
      <c r="BM17" s="50"/>
      <c r="BN17" s="38"/>
      <c r="BO17" s="47"/>
      <c r="BP17" s="19"/>
    </row>
    <row r="18" spans="1:68" ht="15.75">
      <c r="A18" s="28">
        <v>9</v>
      </c>
      <c r="B18" s="29" t="s">
        <v>44</v>
      </c>
      <c r="C18" s="48">
        <v>7002</v>
      </c>
      <c r="D18" s="46">
        <v>360</v>
      </c>
      <c r="E18" s="112">
        <f t="shared" si="0"/>
        <v>212619.6</v>
      </c>
      <c r="F18" s="18">
        <v>0</v>
      </c>
      <c r="G18" s="41">
        <v>0</v>
      </c>
      <c r="H18" s="50">
        <v>80</v>
      </c>
      <c r="I18" s="113">
        <f t="shared" si="1"/>
        <v>78800</v>
      </c>
      <c r="J18" s="113">
        <v>226</v>
      </c>
      <c r="K18" s="113">
        <f t="shared" si="2"/>
        <v>184190</v>
      </c>
      <c r="L18" s="37">
        <v>3000</v>
      </c>
      <c r="M18" s="122">
        <f t="shared" si="3"/>
        <v>1258050</v>
      </c>
      <c r="N18" s="100">
        <v>170</v>
      </c>
      <c r="O18" s="114">
        <f t="shared" si="4"/>
        <v>340000</v>
      </c>
      <c r="P18" s="43">
        <v>0</v>
      </c>
      <c r="Q18" s="41">
        <f t="shared" si="7"/>
        <v>0</v>
      </c>
      <c r="R18" s="118"/>
      <c r="S18" s="118"/>
      <c r="T18" s="44">
        <v>0</v>
      </c>
      <c r="U18" s="118">
        <v>0</v>
      </c>
      <c r="V18" s="35">
        <v>3</v>
      </c>
      <c r="W18" s="122">
        <f t="shared" si="5"/>
        <v>6000</v>
      </c>
      <c r="X18" s="35">
        <v>3</v>
      </c>
      <c r="Y18" s="122">
        <f t="shared" si="6"/>
        <v>30000</v>
      </c>
      <c r="Z18" s="44">
        <v>0</v>
      </c>
      <c r="AA18" s="37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45">
        <v>0</v>
      </c>
      <c r="AW18" s="41">
        <v>0</v>
      </c>
      <c r="AX18" s="44">
        <v>0</v>
      </c>
      <c r="AY18" s="32">
        <v>0</v>
      </c>
      <c r="AZ18" s="32">
        <v>0</v>
      </c>
      <c r="BA18" s="32">
        <v>0</v>
      </c>
      <c r="BB18" s="37">
        <v>0</v>
      </c>
      <c r="BC18" s="37">
        <f t="shared" si="9"/>
        <v>0</v>
      </c>
      <c r="BD18" s="37">
        <v>0</v>
      </c>
      <c r="BE18" s="37">
        <f t="shared" si="10"/>
        <v>0</v>
      </c>
      <c r="BF18" s="41"/>
      <c r="BG18" s="37">
        <v>0</v>
      </c>
      <c r="BH18" s="19"/>
      <c r="BI18" s="46"/>
      <c r="BJ18" s="49"/>
      <c r="BK18" s="37"/>
      <c r="BL18" s="37"/>
      <c r="BM18" s="50"/>
      <c r="BN18" s="38"/>
      <c r="BO18" s="37"/>
      <c r="BP18" s="19"/>
    </row>
    <row r="19" spans="1:68" ht="15.75">
      <c r="A19" s="28">
        <v>10</v>
      </c>
      <c r="B19" s="52" t="s">
        <v>46</v>
      </c>
      <c r="C19" s="48">
        <v>7869</v>
      </c>
      <c r="D19" s="46">
        <v>400</v>
      </c>
      <c r="E19" s="112">
        <f t="shared" si="0"/>
        <v>236244</v>
      </c>
      <c r="F19" s="18">
        <v>0</v>
      </c>
      <c r="G19" s="41">
        <v>0</v>
      </c>
      <c r="H19" s="50">
        <v>100</v>
      </c>
      <c r="I19" s="113">
        <f t="shared" si="1"/>
        <v>98500</v>
      </c>
      <c r="J19" s="113">
        <v>492</v>
      </c>
      <c r="K19" s="113">
        <f t="shared" si="2"/>
        <v>400980</v>
      </c>
      <c r="L19" s="37">
        <v>2500</v>
      </c>
      <c r="M19" s="122">
        <f t="shared" si="3"/>
        <v>1048375</v>
      </c>
      <c r="N19" s="100">
        <v>345</v>
      </c>
      <c r="O19" s="114">
        <f t="shared" si="4"/>
        <v>690000</v>
      </c>
      <c r="P19" s="43">
        <v>0</v>
      </c>
      <c r="Q19" s="41">
        <f t="shared" si="7"/>
        <v>0</v>
      </c>
      <c r="R19" s="118">
        <v>200</v>
      </c>
      <c r="S19" s="122">
        <f t="shared" si="8"/>
        <v>300000</v>
      </c>
      <c r="T19" s="44">
        <v>0</v>
      </c>
      <c r="U19" s="118">
        <v>0</v>
      </c>
      <c r="V19" s="35">
        <v>6</v>
      </c>
      <c r="W19" s="122">
        <f t="shared" si="5"/>
        <v>12000</v>
      </c>
      <c r="X19" s="117">
        <v>6</v>
      </c>
      <c r="Y19" s="122">
        <f t="shared" si="6"/>
        <v>60000</v>
      </c>
      <c r="Z19" s="44">
        <v>0</v>
      </c>
      <c r="AA19" s="37">
        <v>0</v>
      </c>
      <c r="AB19" s="104">
        <v>1</v>
      </c>
      <c r="AC19" s="115">
        <v>33000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104">
        <v>1</v>
      </c>
      <c r="AO19" s="115">
        <v>21000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45">
        <v>0</v>
      </c>
      <c r="AW19" s="41">
        <v>0</v>
      </c>
      <c r="AX19" s="44">
        <v>0</v>
      </c>
      <c r="AY19" s="32">
        <v>0</v>
      </c>
      <c r="AZ19" s="32">
        <v>0</v>
      </c>
      <c r="BA19" s="32">
        <v>0</v>
      </c>
      <c r="BB19" s="37">
        <v>150</v>
      </c>
      <c r="BC19" s="116">
        <f t="shared" si="9"/>
        <v>310050</v>
      </c>
      <c r="BD19" s="37">
        <v>0</v>
      </c>
      <c r="BE19" s="37">
        <f t="shared" si="10"/>
        <v>0</v>
      </c>
      <c r="BF19" s="41"/>
      <c r="BG19" s="37">
        <v>0</v>
      </c>
      <c r="BH19" s="19"/>
      <c r="BI19" s="46"/>
      <c r="BJ19" s="49"/>
      <c r="BK19" s="37"/>
      <c r="BL19" s="37"/>
      <c r="BM19" s="50"/>
      <c r="BN19" s="38"/>
      <c r="BO19" s="37"/>
      <c r="BP19" s="19"/>
    </row>
    <row r="20" spans="1:68" ht="15.75">
      <c r="A20" s="28">
        <v>11</v>
      </c>
      <c r="B20" s="29" t="s">
        <v>45</v>
      </c>
      <c r="C20" s="48">
        <v>5164</v>
      </c>
      <c r="D20" s="46">
        <v>500</v>
      </c>
      <c r="E20" s="112">
        <f t="shared" si="0"/>
        <v>295305</v>
      </c>
      <c r="F20" s="18">
        <v>0</v>
      </c>
      <c r="G20" s="41">
        <v>0</v>
      </c>
      <c r="H20" s="50">
        <v>95</v>
      </c>
      <c r="I20" s="113">
        <f t="shared" si="1"/>
        <v>93575</v>
      </c>
      <c r="J20" s="113">
        <v>0</v>
      </c>
      <c r="K20" s="113">
        <f t="shared" si="2"/>
        <v>0</v>
      </c>
      <c r="L20" s="37">
        <v>2500</v>
      </c>
      <c r="M20" s="122">
        <f t="shared" si="3"/>
        <v>1048375</v>
      </c>
      <c r="N20" s="100">
        <v>0</v>
      </c>
      <c r="O20" s="119">
        <f t="shared" si="4"/>
        <v>0</v>
      </c>
      <c r="P20" s="43">
        <v>0</v>
      </c>
      <c r="Q20" s="41">
        <f t="shared" si="7"/>
        <v>0</v>
      </c>
      <c r="R20" s="118">
        <v>150</v>
      </c>
      <c r="S20" s="122">
        <f t="shared" si="8"/>
        <v>225000</v>
      </c>
      <c r="T20" s="44">
        <v>0</v>
      </c>
      <c r="U20" s="118">
        <v>0</v>
      </c>
      <c r="V20" s="35">
        <v>6</v>
      </c>
      <c r="W20" s="122">
        <f t="shared" si="5"/>
        <v>12000</v>
      </c>
      <c r="X20" s="91">
        <v>6</v>
      </c>
      <c r="Y20" s="122">
        <f t="shared" si="6"/>
        <v>60000</v>
      </c>
      <c r="Z20" s="44">
        <v>0</v>
      </c>
      <c r="AA20" s="37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45">
        <v>0</v>
      </c>
      <c r="AW20" s="41">
        <v>0</v>
      </c>
      <c r="AX20" s="44">
        <v>0</v>
      </c>
      <c r="AY20" s="32">
        <v>0</v>
      </c>
      <c r="AZ20" s="32">
        <v>0</v>
      </c>
      <c r="BA20" s="32">
        <v>0</v>
      </c>
      <c r="BB20" s="37">
        <v>0</v>
      </c>
      <c r="BC20" s="37">
        <f t="shared" si="9"/>
        <v>0</v>
      </c>
      <c r="BD20" s="37">
        <v>20</v>
      </c>
      <c r="BE20" s="116">
        <f t="shared" si="10"/>
        <v>48000</v>
      </c>
      <c r="BF20" s="41"/>
      <c r="BG20" s="37">
        <v>0</v>
      </c>
      <c r="BH20" s="19"/>
      <c r="BI20" s="46"/>
      <c r="BJ20" s="49"/>
      <c r="BK20" s="37"/>
      <c r="BL20" s="37"/>
      <c r="BM20" s="50"/>
      <c r="BN20" s="38"/>
      <c r="BO20" s="37"/>
      <c r="BP20" s="19"/>
    </row>
    <row r="21" spans="1:68" ht="15.75">
      <c r="A21" s="28">
        <v>12</v>
      </c>
      <c r="B21" s="29" t="s">
        <v>47</v>
      </c>
      <c r="C21" s="48">
        <v>6072</v>
      </c>
      <c r="D21" s="46">
        <v>350</v>
      </c>
      <c r="E21" s="112">
        <f t="shared" si="0"/>
        <v>206713.5</v>
      </c>
      <c r="F21" s="18">
        <v>0</v>
      </c>
      <c r="G21" s="41">
        <v>0</v>
      </c>
      <c r="H21" s="50">
        <v>100</v>
      </c>
      <c r="I21" s="113">
        <f t="shared" si="1"/>
        <v>98500</v>
      </c>
      <c r="J21" s="113">
        <v>400</v>
      </c>
      <c r="K21" s="113">
        <f t="shared" si="2"/>
        <v>326000</v>
      </c>
      <c r="L21" s="37">
        <v>2500</v>
      </c>
      <c r="M21" s="122">
        <f t="shared" si="3"/>
        <v>1048375</v>
      </c>
      <c r="N21" s="100">
        <v>300</v>
      </c>
      <c r="O21" s="114">
        <f t="shared" si="4"/>
        <v>600000</v>
      </c>
      <c r="P21" s="43">
        <v>0</v>
      </c>
      <c r="Q21" s="41">
        <f t="shared" si="7"/>
        <v>0</v>
      </c>
      <c r="R21" s="118">
        <v>110</v>
      </c>
      <c r="S21" s="122">
        <f t="shared" si="8"/>
        <v>165000</v>
      </c>
      <c r="T21" s="44">
        <v>1</v>
      </c>
      <c r="U21" s="122">
        <v>150000</v>
      </c>
      <c r="V21" s="35">
        <v>6</v>
      </c>
      <c r="W21" s="122">
        <f t="shared" si="5"/>
        <v>12000</v>
      </c>
      <c r="X21" s="35">
        <v>6</v>
      </c>
      <c r="Y21" s="122">
        <f t="shared" si="6"/>
        <v>60000</v>
      </c>
      <c r="Z21" s="44">
        <v>0</v>
      </c>
      <c r="AA21" s="37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45">
        <v>0</v>
      </c>
      <c r="AW21" s="41">
        <v>0</v>
      </c>
      <c r="AX21" s="44">
        <v>0</v>
      </c>
      <c r="AY21" s="32">
        <v>0</v>
      </c>
      <c r="AZ21" s="32">
        <v>0</v>
      </c>
      <c r="BA21" s="32">
        <v>0</v>
      </c>
      <c r="BB21" s="37">
        <v>0</v>
      </c>
      <c r="BC21" s="37">
        <f t="shared" si="9"/>
        <v>0</v>
      </c>
      <c r="BD21" s="37">
        <v>20</v>
      </c>
      <c r="BE21" s="116">
        <v>48000</v>
      </c>
      <c r="BF21" s="41"/>
      <c r="BG21" s="37">
        <v>0</v>
      </c>
      <c r="BH21" s="19"/>
      <c r="BI21" s="46"/>
      <c r="BJ21" s="49"/>
      <c r="BK21" s="37"/>
      <c r="BL21" s="37"/>
      <c r="BM21" s="50"/>
      <c r="BN21" s="38"/>
      <c r="BO21" s="37"/>
      <c r="BP21" s="19"/>
    </row>
    <row r="22" spans="1:68" ht="15.75">
      <c r="A22" s="28">
        <v>13</v>
      </c>
      <c r="B22" s="29" t="s">
        <v>48</v>
      </c>
      <c r="C22" s="48">
        <v>4119</v>
      </c>
      <c r="D22" s="46">
        <v>350</v>
      </c>
      <c r="E22" s="112">
        <f t="shared" si="0"/>
        <v>206713.5</v>
      </c>
      <c r="F22" s="18">
        <v>0</v>
      </c>
      <c r="G22" s="41">
        <v>0</v>
      </c>
      <c r="H22" s="50">
        <v>100</v>
      </c>
      <c r="I22" s="113">
        <f t="shared" si="1"/>
        <v>98500</v>
      </c>
      <c r="J22" s="113">
        <v>140</v>
      </c>
      <c r="K22" s="113">
        <f t="shared" si="2"/>
        <v>114100</v>
      </c>
      <c r="L22" s="37">
        <v>2500</v>
      </c>
      <c r="M22" s="122">
        <f t="shared" si="3"/>
        <v>1048375</v>
      </c>
      <c r="N22" s="100">
        <v>180</v>
      </c>
      <c r="O22" s="114">
        <f t="shared" si="4"/>
        <v>360000</v>
      </c>
      <c r="P22" s="43">
        <v>0</v>
      </c>
      <c r="Q22" s="41">
        <f t="shared" si="7"/>
        <v>0</v>
      </c>
      <c r="R22" s="118">
        <v>115</v>
      </c>
      <c r="S22" s="122">
        <f t="shared" si="8"/>
        <v>172500</v>
      </c>
      <c r="T22" s="44">
        <v>0</v>
      </c>
      <c r="U22" s="118">
        <v>0</v>
      </c>
      <c r="V22" s="35">
        <v>6</v>
      </c>
      <c r="W22" s="122">
        <f t="shared" si="5"/>
        <v>12000</v>
      </c>
      <c r="X22" s="35">
        <v>6</v>
      </c>
      <c r="Y22" s="122">
        <f t="shared" si="6"/>
        <v>60000</v>
      </c>
      <c r="Z22" s="44">
        <v>0</v>
      </c>
      <c r="AA22" s="37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45">
        <v>0</v>
      </c>
      <c r="AW22" s="41">
        <v>0</v>
      </c>
      <c r="AX22" s="44">
        <v>0</v>
      </c>
      <c r="AY22" s="32">
        <v>0</v>
      </c>
      <c r="AZ22" s="32">
        <v>0</v>
      </c>
      <c r="BA22" s="32">
        <v>0</v>
      </c>
      <c r="BB22" s="37">
        <v>0</v>
      </c>
      <c r="BC22" s="37">
        <f t="shared" si="9"/>
        <v>0</v>
      </c>
      <c r="BD22" s="37">
        <v>20</v>
      </c>
      <c r="BE22" s="116">
        <f t="shared" si="10"/>
        <v>48000</v>
      </c>
      <c r="BF22" s="41"/>
      <c r="BG22" s="37">
        <v>0</v>
      </c>
      <c r="BH22" s="19"/>
      <c r="BI22" s="46"/>
      <c r="BJ22" s="49"/>
      <c r="BK22" s="37"/>
      <c r="BL22" s="37"/>
      <c r="BM22" s="50"/>
      <c r="BN22" s="38"/>
      <c r="BO22" s="37"/>
      <c r="BP22" s="19"/>
    </row>
    <row r="23" spans="1:68" ht="15.75">
      <c r="A23" s="28"/>
      <c r="B23" s="29" t="s">
        <v>59</v>
      </c>
      <c r="C23" s="48">
        <v>18473</v>
      </c>
      <c r="D23" s="46">
        <v>800</v>
      </c>
      <c r="E23" s="112">
        <f t="shared" si="0"/>
        <v>472488</v>
      </c>
      <c r="F23" s="18">
        <v>0</v>
      </c>
      <c r="G23" s="41">
        <v>0</v>
      </c>
      <c r="H23" s="50">
        <v>100</v>
      </c>
      <c r="I23" s="113">
        <f t="shared" si="1"/>
        <v>98500</v>
      </c>
      <c r="J23" s="113">
        <v>54</v>
      </c>
      <c r="K23" s="113">
        <f t="shared" si="2"/>
        <v>44010</v>
      </c>
      <c r="L23" s="37">
        <v>1800</v>
      </c>
      <c r="M23" s="122">
        <f t="shared" si="3"/>
        <v>754830</v>
      </c>
      <c r="N23" s="100">
        <v>0</v>
      </c>
      <c r="O23" s="119">
        <f t="shared" si="4"/>
        <v>0</v>
      </c>
      <c r="P23" s="43">
        <v>0</v>
      </c>
      <c r="Q23" s="41">
        <v>0</v>
      </c>
      <c r="R23" s="118">
        <v>0</v>
      </c>
      <c r="S23" s="118">
        <v>0</v>
      </c>
      <c r="T23" s="44">
        <v>0</v>
      </c>
      <c r="U23" s="118">
        <v>0</v>
      </c>
      <c r="V23" s="35">
        <v>0</v>
      </c>
      <c r="W23" s="118">
        <f t="shared" si="5"/>
        <v>0</v>
      </c>
      <c r="X23" s="118">
        <v>0</v>
      </c>
      <c r="Y23" s="118">
        <f t="shared" si="6"/>
        <v>0</v>
      </c>
      <c r="Z23" s="44">
        <v>0</v>
      </c>
      <c r="AA23" s="37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45">
        <v>0</v>
      </c>
      <c r="AW23" s="41">
        <v>0</v>
      </c>
      <c r="AX23" s="44">
        <v>0</v>
      </c>
      <c r="AY23" s="32">
        <v>0</v>
      </c>
      <c r="AZ23" s="32">
        <v>0</v>
      </c>
      <c r="BA23" s="32">
        <v>0</v>
      </c>
      <c r="BB23" s="37">
        <v>0</v>
      </c>
      <c r="BC23" s="37">
        <f t="shared" si="9"/>
        <v>0</v>
      </c>
      <c r="BD23" s="37">
        <v>0</v>
      </c>
      <c r="BE23" s="37">
        <f t="shared" si="10"/>
        <v>0</v>
      </c>
      <c r="BF23" s="41"/>
      <c r="BG23" s="37">
        <v>0</v>
      </c>
      <c r="BH23" s="19"/>
      <c r="BI23" s="46"/>
      <c r="BJ23" s="49"/>
      <c r="BK23" s="37"/>
      <c r="BL23" s="37"/>
      <c r="BM23" s="50"/>
      <c r="BN23" s="38"/>
      <c r="BO23" s="37"/>
      <c r="BP23" s="19"/>
    </row>
    <row r="24" spans="1:68" ht="15.75">
      <c r="A24" s="75"/>
      <c r="B24" s="76"/>
      <c r="C24" s="77"/>
      <c r="D24" s="86">
        <f>SUM(D10:D23)</f>
        <v>6960</v>
      </c>
      <c r="E24" s="87">
        <f>SUM(E10:E23)</f>
        <v>4110645.6</v>
      </c>
      <c r="F24" s="130">
        <v>0</v>
      </c>
      <c r="G24" s="81">
        <v>0</v>
      </c>
      <c r="H24" s="88">
        <f t="shared" ref="H24:S24" si="11">SUM(H10:H23)</f>
        <v>1575</v>
      </c>
      <c r="I24" s="90">
        <f t="shared" si="1"/>
        <v>1551375</v>
      </c>
      <c r="J24" s="89">
        <f>SUM(J10:J23)</f>
        <v>2719</v>
      </c>
      <c r="K24" s="89">
        <f>SUM(K10:K23)</f>
        <v>2215985</v>
      </c>
      <c r="L24" s="87">
        <f t="shared" si="11"/>
        <v>36000</v>
      </c>
      <c r="M24" s="90">
        <f t="shared" si="11"/>
        <v>15096600</v>
      </c>
      <c r="N24" s="101">
        <f t="shared" si="11"/>
        <v>1779</v>
      </c>
      <c r="O24" s="101">
        <f t="shared" si="11"/>
        <v>3558000</v>
      </c>
      <c r="P24" s="94">
        <f t="shared" si="11"/>
        <v>810</v>
      </c>
      <c r="Q24" s="95">
        <f t="shared" si="11"/>
        <v>1930230</v>
      </c>
      <c r="R24" s="90">
        <f t="shared" si="11"/>
        <v>1397</v>
      </c>
      <c r="S24" s="90">
        <f t="shared" si="11"/>
        <v>2095500</v>
      </c>
      <c r="T24" s="109">
        <v>1</v>
      </c>
      <c r="U24" s="90">
        <f>SUM(U21:U23)</f>
        <v>150000</v>
      </c>
      <c r="V24" s="123">
        <f>SUM(V10:V23)</f>
        <v>52</v>
      </c>
      <c r="W24" s="90">
        <f>SUM(W10:W23)</f>
        <v>104000</v>
      </c>
      <c r="X24" s="123">
        <f>SUM(X10:X23)</f>
        <v>52</v>
      </c>
      <c r="Y24" s="90">
        <f>SUM(Y10:Y23)</f>
        <v>520000</v>
      </c>
      <c r="Z24" s="109">
        <v>2</v>
      </c>
      <c r="AA24" s="87">
        <f>SUM(AA17:AA23)</f>
        <v>163143.5</v>
      </c>
      <c r="AB24" s="124">
        <v>1</v>
      </c>
      <c r="AC24" s="88">
        <f>SUM(AC19:AC23)</f>
        <v>33000</v>
      </c>
      <c r="AD24" s="124">
        <v>2</v>
      </c>
      <c r="AE24" s="88">
        <f>SUM(AE10:AE23)</f>
        <v>42000</v>
      </c>
      <c r="AF24" s="124">
        <v>2</v>
      </c>
      <c r="AG24" s="88">
        <f>SUM(AG11:AG23)</f>
        <v>60000</v>
      </c>
      <c r="AH24" s="124">
        <v>3</v>
      </c>
      <c r="AI24" s="88">
        <f>SUM(AI11:AI23)</f>
        <v>65000</v>
      </c>
      <c r="AJ24" s="124">
        <v>1</v>
      </c>
      <c r="AK24" s="88">
        <f>SUM(AK12:AK23)</f>
        <v>15000</v>
      </c>
      <c r="AL24" s="124">
        <v>1</v>
      </c>
      <c r="AM24" s="88">
        <f>SUM(AM10:AM23)</f>
        <v>16000</v>
      </c>
      <c r="AN24" s="124">
        <v>2</v>
      </c>
      <c r="AO24" s="88">
        <f>SUM(AO11:AO23)</f>
        <v>42000</v>
      </c>
      <c r="AP24" s="124">
        <v>5</v>
      </c>
      <c r="AQ24" s="88">
        <f>SUM(AQ11:AQ23)</f>
        <v>35000</v>
      </c>
      <c r="AR24" s="124">
        <v>1</v>
      </c>
      <c r="AS24" s="88">
        <f>SUM(AS17:AS23)</f>
        <v>53244</v>
      </c>
      <c r="AT24" s="124">
        <v>5</v>
      </c>
      <c r="AU24" s="88">
        <f>SUM(AU17:AU23)</f>
        <v>19656</v>
      </c>
      <c r="AV24" s="110">
        <v>0</v>
      </c>
      <c r="AW24" s="95">
        <v>0</v>
      </c>
      <c r="AX24" s="109">
        <v>0</v>
      </c>
      <c r="AY24" s="111">
        <v>0</v>
      </c>
      <c r="AZ24" s="111">
        <f>SUM(AZ10:AZ23)</f>
        <v>203</v>
      </c>
      <c r="BA24" s="111">
        <f>SUM(BA13:BA23)</f>
        <v>241570</v>
      </c>
      <c r="BB24" s="87">
        <f>SUM(BB10:BB23)</f>
        <v>930</v>
      </c>
      <c r="BC24" s="87">
        <f>SUM(BC11:BC23)</f>
        <v>1922310</v>
      </c>
      <c r="BD24" s="87">
        <f>SUM(BD10:BD23)</f>
        <v>80</v>
      </c>
      <c r="BE24" s="87">
        <f>SUM(BE13:BE23)</f>
        <v>192000</v>
      </c>
      <c r="BF24" s="81"/>
      <c r="BG24" s="79"/>
      <c r="BH24" s="90">
        <f>SUM(D24:BG24)</f>
        <v>34284842.100000001</v>
      </c>
      <c r="BI24" s="131"/>
      <c r="BJ24" s="85"/>
      <c r="BK24" s="79"/>
      <c r="BL24" s="79"/>
      <c r="BM24" s="82"/>
      <c r="BN24" s="83"/>
      <c r="BO24" s="79"/>
      <c r="BP24" s="84"/>
    </row>
  </sheetData>
  <mergeCells count="39">
    <mergeCell ref="A4:A8"/>
    <mergeCell ref="B4:B8"/>
    <mergeCell ref="C4:C7"/>
    <mergeCell ref="D4:BH5"/>
    <mergeCell ref="BI4:BP5"/>
    <mergeCell ref="D6:E7"/>
    <mergeCell ref="F6:G7"/>
    <mergeCell ref="H6:I7"/>
    <mergeCell ref="J6:K7"/>
    <mergeCell ref="L6:M7"/>
    <mergeCell ref="AJ6:AK7"/>
    <mergeCell ref="N6:O7"/>
    <mergeCell ref="P6:Q7"/>
    <mergeCell ref="R6:S7"/>
    <mergeCell ref="T6:U7"/>
    <mergeCell ref="V6:W7"/>
    <mergeCell ref="X6:Y7"/>
    <mergeCell ref="Z6:AA7"/>
    <mergeCell ref="AB6:AC7"/>
    <mergeCell ref="AD6:AE7"/>
    <mergeCell ref="AF6:AG7"/>
    <mergeCell ref="AH6:AI7"/>
    <mergeCell ref="BH6:BH7"/>
    <mergeCell ref="AL6:AM7"/>
    <mergeCell ref="AN6:AO7"/>
    <mergeCell ref="AP6:AQ7"/>
    <mergeCell ref="AR6:AS7"/>
    <mergeCell ref="AT6:AU7"/>
    <mergeCell ref="AV6:AW7"/>
    <mergeCell ref="AX6:AY7"/>
    <mergeCell ref="AZ6:BA7"/>
    <mergeCell ref="BB6:BC7"/>
    <mergeCell ref="BD6:BE7"/>
    <mergeCell ref="BF6:BG7"/>
    <mergeCell ref="BI6:BJ7"/>
    <mergeCell ref="BK6:BL7"/>
    <mergeCell ref="BM6:BN7"/>
    <mergeCell ref="BO6:BO7"/>
    <mergeCell ref="BP6:B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8"/>
  <sheetViews>
    <sheetView view="pageBreakPreview" zoomScale="50" zoomScaleNormal="100" zoomScaleSheetLayoutView="50" workbookViewId="0">
      <pane xSplit="6" ySplit="13" topLeftCell="AP18" activePane="bottomRight" state="frozen"/>
      <selection pane="topRight" activeCell="G1" sqref="G1"/>
      <selection pane="bottomLeft" activeCell="A8" sqref="A8"/>
      <selection pane="bottomRight" activeCell="BB31" sqref="BB31"/>
    </sheetView>
  </sheetViews>
  <sheetFormatPr defaultRowHeight="15"/>
  <cols>
    <col min="1" max="1" width="4.28515625" customWidth="1"/>
    <col min="2" max="2" width="29.28515625" customWidth="1"/>
    <col min="3" max="3" width="11.140625" customWidth="1"/>
    <col min="5" max="5" width="13" hidden="1" customWidth="1"/>
    <col min="6" max="6" width="8.7109375" customWidth="1"/>
    <col min="7" max="7" width="12" hidden="1" customWidth="1"/>
    <col min="9" max="9" width="13.5703125" hidden="1" customWidth="1"/>
    <col min="10" max="10" width="0" hidden="1" customWidth="1"/>
    <col min="11" max="11" width="13.28515625" hidden="1" customWidth="1"/>
    <col min="12" max="12" width="9.7109375" customWidth="1"/>
    <col min="13" max="13" width="14.140625" hidden="1" customWidth="1"/>
    <col min="15" max="15" width="13" hidden="1" customWidth="1"/>
    <col min="17" max="17" width="12.140625" hidden="1" customWidth="1"/>
    <col min="19" max="19" width="13" hidden="1" customWidth="1"/>
    <col min="21" max="21" width="12.28515625" hidden="1" customWidth="1"/>
    <col min="23" max="23" width="13.28515625" hidden="1" customWidth="1"/>
    <col min="25" max="25" width="12.85546875" hidden="1" customWidth="1"/>
    <col min="27" max="27" width="12.28515625" hidden="1" customWidth="1"/>
    <col min="29" max="29" width="9.5703125" hidden="1" customWidth="1"/>
    <col min="31" max="31" width="9.5703125" hidden="1" customWidth="1"/>
    <col min="33" max="33" width="9.5703125" hidden="1" customWidth="1"/>
    <col min="35" max="35" width="10.140625" hidden="1" customWidth="1"/>
    <col min="37" max="37" width="9.85546875" hidden="1" customWidth="1"/>
    <col min="39" max="39" width="9.85546875" hidden="1" customWidth="1"/>
    <col min="41" max="41" width="10" hidden="1" customWidth="1"/>
    <col min="43" max="43" width="11.28515625" hidden="1" customWidth="1"/>
    <col min="45" max="45" width="13.28515625" hidden="1" customWidth="1"/>
    <col min="47" max="47" width="9.5703125" hidden="1" customWidth="1"/>
    <col min="49" max="49" width="15.42578125" hidden="1" customWidth="1"/>
    <col min="51" max="51" width="9.7109375" hidden="1" customWidth="1"/>
    <col min="53" max="53" width="11.5703125" hidden="1" customWidth="1"/>
    <col min="55" max="55" width="13.28515625" hidden="1" customWidth="1"/>
    <col min="58" max="58" width="12" hidden="1" customWidth="1"/>
    <col min="60" max="60" width="9.7109375" customWidth="1"/>
    <col min="62" max="62" width="11.7109375" hidden="1" customWidth="1"/>
    <col min="63" max="63" width="15.7109375" customWidth="1"/>
    <col min="64" max="71" width="0" hidden="1" customWidth="1"/>
  </cols>
  <sheetData>
    <row r="1" spans="1:71" ht="26.25">
      <c r="B1" s="300" t="s">
        <v>107</v>
      </c>
      <c r="C1" s="300"/>
      <c r="D1" s="300"/>
      <c r="BC1" s="298" t="s">
        <v>110</v>
      </c>
      <c r="BD1" s="298"/>
      <c r="BE1" s="298"/>
      <c r="BF1" s="298"/>
      <c r="BG1" s="298"/>
      <c r="BH1" s="298"/>
      <c r="BI1" s="161"/>
    </row>
    <row r="2" spans="1:71" ht="26.25">
      <c r="B2" s="300" t="s">
        <v>108</v>
      </c>
      <c r="C2" s="300"/>
      <c r="D2" s="300"/>
      <c r="BC2" s="298" t="s">
        <v>111</v>
      </c>
      <c r="BD2" s="298"/>
      <c r="BE2" s="298"/>
      <c r="BF2" s="298"/>
      <c r="BG2" s="298"/>
      <c r="BH2" s="298"/>
      <c r="BI2" s="161"/>
    </row>
    <row r="3" spans="1:71" ht="26.25">
      <c r="B3" s="300" t="s">
        <v>109</v>
      </c>
      <c r="C3" s="300"/>
      <c r="D3" s="300"/>
      <c r="BE3" s="161"/>
      <c r="BF3" s="162"/>
      <c r="BG3" s="162"/>
      <c r="BH3" s="298" t="s">
        <v>112</v>
      </c>
      <c r="BI3" s="298"/>
    </row>
    <row r="4" spans="1:71" ht="26.25">
      <c r="B4" s="160"/>
      <c r="C4" s="160"/>
      <c r="D4" s="160"/>
      <c r="BE4" s="161"/>
      <c r="BF4" s="161"/>
      <c r="BG4" s="161"/>
      <c r="BH4" s="161"/>
      <c r="BI4" s="161"/>
    </row>
    <row r="5" spans="1:71" ht="21">
      <c r="A5" s="299" t="s">
        <v>115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</row>
    <row r="7" spans="1:71" ht="14.45" customHeight="1">
      <c r="A7" s="302" t="s">
        <v>12</v>
      </c>
      <c r="B7" s="301" t="s">
        <v>17</v>
      </c>
      <c r="C7" s="305"/>
      <c r="D7" s="277" t="s">
        <v>106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3" t="s">
        <v>35</v>
      </c>
      <c r="BM7" s="273"/>
      <c r="BN7" s="273"/>
      <c r="BO7" s="273"/>
      <c r="BP7" s="273"/>
      <c r="BQ7" s="273"/>
      <c r="BR7" s="273"/>
      <c r="BS7" s="274"/>
    </row>
    <row r="8" spans="1:71" ht="14.45" customHeight="1">
      <c r="A8" s="302"/>
      <c r="B8" s="301"/>
      <c r="C8" s="305"/>
      <c r="D8" s="277" t="s">
        <v>14</v>
      </c>
      <c r="E8" s="277"/>
      <c r="F8" s="277" t="s">
        <v>0</v>
      </c>
      <c r="G8" s="277"/>
      <c r="H8" s="277" t="s">
        <v>19</v>
      </c>
      <c r="I8" s="277"/>
      <c r="J8" s="277" t="s">
        <v>86</v>
      </c>
      <c r="K8" s="277"/>
      <c r="L8" s="277" t="s">
        <v>1</v>
      </c>
      <c r="M8" s="277"/>
      <c r="N8" s="277" t="s">
        <v>101</v>
      </c>
      <c r="O8" s="277"/>
      <c r="P8" s="277" t="s">
        <v>100</v>
      </c>
      <c r="Q8" s="277"/>
      <c r="R8" s="277" t="s">
        <v>20</v>
      </c>
      <c r="S8" s="277"/>
      <c r="T8" s="277" t="s">
        <v>21</v>
      </c>
      <c r="U8" s="277"/>
      <c r="V8" s="277" t="s">
        <v>72</v>
      </c>
      <c r="W8" s="277"/>
      <c r="X8" s="277" t="s">
        <v>73</v>
      </c>
      <c r="Y8" s="277"/>
      <c r="Z8" s="277" t="s">
        <v>22</v>
      </c>
      <c r="AA8" s="277"/>
      <c r="AB8" s="277" t="s">
        <v>82</v>
      </c>
      <c r="AC8" s="277"/>
      <c r="AD8" s="277" t="s">
        <v>85</v>
      </c>
      <c r="AE8" s="277"/>
      <c r="AF8" s="277" t="s">
        <v>74</v>
      </c>
      <c r="AG8" s="277"/>
      <c r="AH8" s="277" t="s">
        <v>75</v>
      </c>
      <c r="AI8" s="277"/>
      <c r="AJ8" s="277" t="s">
        <v>77</v>
      </c>
      <c r="AK8" s="277"/>
      <c r="AL8" s="277" t="s">
        <v>84</v>
      </c>
      <c r="AM8" s="277"/>
      <c r="AN8" s="277" t="s">
        <v>83</v>
      </c>
      <c r="AO8" s="277"/>
      <c r="AP8" s="277" t="s">
        <v>76</v>
      </c>
      <c r="AQ8" s="277"/>
      <c r="AR8" s="277" t="s">
        <v>102</v>
      </c>
      <c r="AS8" s="277"/>
      <c r="AT8" s="277" t="s">
        <v>80</v>
      </c>
      <c r="AU8" s="277"/>
      <c r="AV8" s="277" t="s">
        <v>23</v>
      </c>
      <c r="AW8" s="277"/>
      <c r="AX8" s="277" t="s">
        <v>24</v>
      </c>
      <c r="AY8" s="277"/>
      <c r="AZ8" s="277" t="s">
        <v>78</v>
      </c>
      <c r="BA8" s="277"/>
      <c r="BB8" s="277" t="s">
        <v>25</v>
      </c>
      <c r="BC8" s="277"/>
      <c r="BD8" s="277" t="s">
        <v>81</v>
      </c>
      <c r="BE8" s="277"/>
      <c r="BF8" s="277"/>
      <c r="BG8" s="277" t="s">
        <v>31</v>
      </c>
      <c r="BH8" s="277"/>
      <c r="BI8" s="277"/>
      <c r="BJ8" s="277"/>
      <c r="BK8" s="277" t="s">
        <v>28</v>
      </c>
      <c r="BL8" s="304" t="s">
        <v>26</v>
      </c>
      <c r="BM8" s="277"/>
      <c r="BN8" s="277" t="s">
        <v>27</v>
      </c>
      <c r="BO8" s="277"/>
      <c r="BP8" s="269" t="s">
        <v>2</v>
      </c>
      <c r="BQ8" s="275"/>
      <c r="BR8" s="282" t="s">
        <v>31</v>
      </c>
      <c r="BS8" s="284" t="s">
        <v>29</v>
      </c>
    </row>
    <row r="9" spans="1:71" ht="67.900000000000006" customHeight="1">
      <c r="A9" s="302"/>
      <c r="B9" s="301"/>
      <c r="C9" s="305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304"/>
      <c r="BM9" s="277"/>
      <c r="BN9" s="277"/>
      <c r="BO9" s="277"/>
      <c r="BP9" s="280"/>
      <c r="BQ9" s="281"/>
      <c r="BR9" s="283"/>
      <c r="BS9" s="284"/>
    </row>
    <row r="10" spans="1:71" ht="32.25" thickBot="1">
      <c r="A10" s="303"/>
      <c r="B10" s="301"/>
      <c r="C10" s="144" t="s">
        <v>18</v>
      </c>
      <c r="D10" s="144" t="s">
        <v>3</v>
      </c>
      <c r="E10" s="144" t="s">
        <v>4</v>
      </c>
      <c r="F10" s="159" t="s">
        <v>5</v>
      </c>
      <c r="G10" s="144" t="s">
        <v>4</v>
      </c>
      <c r="H10" s="144" t="s">
        <v>15</v>
      </c>
      <c r="I10" s="144" t="s">
        <v>4</v>
      </c>
      <c r="J10" s="144" t="s">
        <v>15</v>
      </c>
      <c r="K10" s="144" t="s">
        <v>4</v>
      </c>
      <c r="L10" s="144" t="s">
        <v>3</v>
      </c>
      <c r="M10" s="144" t="s">
        <v>4</v>
      </c>
      <c r="N10" s="144" t="s">
        <v>3</v>
      </c>
      <c r="O10" s="144" t="s">
        <v>4</v>
      </c>
      <c r="P10" s="144" t="s">
        <v>3</v>
      </c>
      <c r="Q10" s="144" t="s">
        <v>4</v>
      </c>
      <c r="R10" s="144" t="s">
        <v>15</v>
      </c>
      <c r="S10" s="144" t="s">
        <v>4</v>
      </c>
      <c r="T10" s="159" t="s">
        <v>7</v>
      </c>
      <c r="U10" s="144" t="s">
        <v>4</v>
      </c>
      <c r="V10" s="159" t="s">
        <v>7</v>
      </c>
      <c r="W10" s="144" t="s">
        <v>4</v>
      </c>
      <c r="X10" s="144" t="s">
        <v>7</v>
      </c>
      <c r="Y10" s="144" t="s">
        <v>4</v>
      </c>
      <c r="Z10" s="159" t="s">
        <v>7</v>
      </c>
      <c r="AA10" s="144" t="s">
        <v>4</v>
      </c>
      <c r="AB10" s="144" t="s">
        <v>7</v>
      </c>
      <c r="AC10" s="144" t="s">
        <v>4</v>
      </c>
      <c r="AD10" s="144" t="s">
        <v>7</v>
      </c>
      <c r="AE10" s="144" t="s">
        <v>4</v>
      </c>
      <c r="AF10" s="144" t="s">
        <v>7</v>
      </c>
      <c r="AG10" s="144" t="s">
        <v>4</v>
      </c>
      <c r="AH10" s="144" t="s">
        <v>7</v>
      </c>
      <c r="AI10" s="144" t="s">
        <v>4</v>
      </c>
      <c r="AJ10" s="144" t="s">
        <v>7</v>
      </c>
      <c r="AK10" s="144" t="s">
        <v>4</v>
      </c>
      <c r="AL10" s="144" t="s">
        <v>7</v>
      </c>
      <c r="AM10" s="144" t="s">
        <v>4</v>
      </c>
      <c r="AN10" s="144" t="s">
        <v>7</v>
      </c>
      <c r="AO10" s="144" t="s">
        <v>4</v>
      </c>
      <c r="AP10" s="144" t="s">
        <v>7</v>
      </c>
      <c r="AQ10" s="144" t="s">
        <v>4</v>
      </c>
      <c r="AR10" s="144" t="s">
        <v>7</v>
      </c>
      <c r="AS10" s="144" t="s">
        <v>4</v>
      </c>
      <c r="AT10" s="144" t="s">
        <v>7</v>
      </c>
      <c r="AU10" s="144" t="s">
        <v>4</v>
      </c>
      <c r="AV10" s="159" t="s">
        <v>7</v>
      </c>
      <c r="AW10" s="144" t="s">
        <v>4</v>
      </c>
      <c r="AX10" s="159" t="s">
        <v>8</v>
      </c>
      <c r="AY10" s="144" t="s">
        <v>4</v>
      </c>
      <c r="AZ10" s="144" t="s">
        <v>3</v>
      </c>
      <c r="BA10" s="144" t="s">
        <v>4</v>
      </c>
      <c r="BB10" s="144" t="s">
        <v>3</v>
      </c>
      <c r="BC10" s="144" t="s">
        <v>4</v>
      </c>
      <c r="BD10" s="144"/>
      <c r="BE10" s="144" t="s">
        <v>3</v>
      </c>
      <c r="BF10" s="144" t="s">
        <v>4</v>
      </c>
      <c r="BG10" s="144" t="s">
        <v>6</v>
      </c>
      <c r="BH10" s="144" t="s">
        <v>7</v>
      </c>
      <c r="BI10" s="144" t="s">
        <v>3</v>
      </c>
      <c r="BJ10" s="144" t="s">
        <v>4</v>
      </c>
      <c r="BK10" s="144" t="s">
        <v>4</v>
      </c>
      <c r="BL10" s="143" t="s">
        <v>3</v>
      </c>
      <c r="BM10" s="145" t="s">
        <v>4</v>
      </c>
      <c r="BN10" s="145" t="s">
        <v>3</v>
      </c>
      <c r="BO10" s="145" t="s">
        <v>4</v>
      </c>
      <c r="BP10" s="145" t="s">
        <v>9</v>
      </c>
      <c r="BQ10" s="145" t="s">
        <v>10</v>
      </c>
      <c r="BR10" s="145" t="s">
        <v>10</v>
      </c>
      <c r="BS10" s="19" t="s">
        <v>10</v>
      </c>
    </row>
    <row r="11" spans="1:71" ht="20.45" customHeight="1">
      <c r="A11" s="20"/>
      <c r="B11" s="152" t="s">
        <v>32</v>
      </c>
      <c r="C11" s="153"/>
      <c r="D11" s="154"/>
      <c r="E11" s="155"/>
      <c r="F11" s="156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6"/>
      <c r="U11" s="155"/>
      <c r="V11" s="156"/>
      <c r="W11" s="155"/>
      <c r="X11" s="155"/>
      <c r="Y11" s="155"/>
      <c r="Z11" s="156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6"/>
      <c r="AW11" s="155"/>
      <c r="AX11" s="156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7"/>
      <c r="BJ11" s="157"/>
      <c r="BK11" s="158"/>
      <c r="BL11" s="23"/>
      <c r="BM11" s="24"/>
      <c r="BN11" s="24"/>
      <c r="BO11" s="24"/>
      <c r="BP11" s="24"/>
      <c r="BQ11" s="24"/>
      <c r="BR11" s="24"/>
      <c r="BS11" s="26"/>
    </row>
    <row r="12" spans="1:71" ht="15.75">
      <c r="A12" s="28">
        <v>1</v>
      </c>
      <c r="B12" s="29" t="s">
        <v>87</v>
      </c>
      <c r="C12" s="30">
        <v>16490</v>
      </c>
      <c r="D12" s="120">
        <v>800</v>
      </c>
      <c r="E12" s="112">
        <f>D12*590.61</f>
        <v>472488</v>
      </c>
      <c r="F12" s="18">
        <v>0</v>
      </c>
      <c r="G12" s="121">
        <v>0</v>
      </c>
      <c r="H12" s="121">
        <v>100</v>
      </c>
      <c r="I12" s="142">
        <f>H12*985</f>
        <v>98500</v>
      </c>
      <c r="J12" s="134"/>
      <c r="K12" s="135"/>
      <c r="L12" s="118">
        <v>2000</v>
      </c>
      <c r="M12" s="144">
        <f>L12*419.35</f>
        <v>838700</v>
      </c>
      <c r="N12" s="119">
        <v>12</v>
      </c>
      <c r="O12" s="143">
        <f>N12*2000</f>
        <v>24000</v>
      </c>
      <c r="P12" s="119">
        <v>40</v>
      </c>
      <c r="Q12" s="145">
        <v>95320</v>
      </c>
      <c r="R12" s="118">
        <v>200</v>
      </c>
      <c r="S12" s="144">
        <f>R12*1300</f>
        <v>260000</v>
      </c>
      <c r="T12" s="35">
        <v>1</v>
      </c>
      <c r="U12" s="144">
        <v>100000</v>
      </c>
      <c r="V12" s="35">
        <v>6</v>
      </c>
      <c r="W12" s="144">
        <f>V12*2000</f>
        <v>12000</v>
      </c>
      <c r="X12" s="35">
        <v>6</v>
      </c>
      <c r="Y12" s="144">
        <f>X12*10000</f>
        <v>60000</v>
      </c>
      <c r="Z12" s="35">
        <v>1</v>
      </c>
      <c r="AA12" s="144">
        <v>150000</v>
      </c>
      <c r="AB12" s="119">
        <v>0</v>
      </c>
      <c r="AC12" s="119">
        <v>0</v>
      </c>
      <c r="AD12" s="119">
        <v>0</v>
      </c>
      <c r="AE12" s="119">
        <v>0</v>
      </c>
      <c r="AF12" s="36">
        <v>1</v>
      </c>
      <c r="AG12" s="143">
        <v>30000</v>
      </c>
      <c r="AH12" s="36">
        <v>1</v>
      </c>
      <c r="AI12" s="143">
        <v>25000</v>
      </c>
      <c r="AJ12" s="36">
        <v>1</v>
      </c>
      <c r="AK12" s="143">
        <v>15000</v>
      </c>
      <c r="AL12" s="119">
        <v>0</v>
      </c>
      <c r="AM12" s="119">
        <v>0</v>
      </c>
      <c r="AN12" s="36">
        <v>1</v>
      </c>
      <c r="AO12" s="143">
        <v>21000</v>
      </c>
      <c r="AP12" s="119">
        <v>0</v>
      </c>
      <c r="AQ12" s="119">
        <v>0</v>
      </c>
      <c r="AR12" s="119">
        <v>0</v>
      </c>
      <c r="AS12" s="119">
        <v>0</v>
      </c>
      <c r="AT12" s="119">
        <v>0</v>
      </c>
      <c r="AU12" s="119">
        <v>0</v>
      </c>
      <c r="AV12" s="36">
        <v>0</v>
      </c>
      <c r="AW12" s="121">
        <v>0</v>
      </c>
      <c r="AX12" s="35">
        <v>0</v>
      </c>
      <c r="AY12" s="118">
        <v>0</v>
      </c>
      <c r="AZ12" s="118">
        <v>0</v>
      </c>
      <c r="BA12" s="118">
        <v>0</v>
      </c>
      <c r="BB12" s="118">
        <v>600</v>
      </c>
      <c r="BC12" s="116">
        <f>BB12*2000</f>
        <v>1200000</v>
      </c>
      <c r="BD12" s="107">
        <v>0</v>
      </c>
      <c r="BE12" s="107"/>
      <c r="BF12" s="107">
        <v>0</v>
      </c>
      <c r="BG12" s="121">
        <v>0</v>
      </c>
      <c r="BH12" s="37">
        <v>0</v>
      </c>
      <c r="BI12" s="138">
        <v>0</v>
      </c>
      <c r="BJ12" s="138">
        <v>0</v>
      </c>
      <c r="BK12" s="19">
        <f>BJ12+BF12+E12+BC12+BA12+AW12+AU12+AS12+AQ12+AO12+AM12+AK12+AI12+AG12+AE12+AC12+AA12+Y12+W12+U12+S12+Q12+O12+M12+I12+G12</f>
        <v>3402008</v>
      </c>
      <c r="BL12" s="120"/>
      <c r="BM12" s="37"/>
      <c r="BN12" s="32"/>
      <c r="BO12" s="37"/>
      <c r="BP12" s="118"/>
      <c r="BQ12" s="38"/>
      <c r="BR12" s="37"/>
      <c r="BS12" s="19"/>
    </row>
    <row r="13" spans="1:71" ht="15.75">
      <c r="A13" s="28">
        <v>2</v>
      </c>
      <c r="B13" s="29" t="s">
        <v>88</v>
      </c>
      <c r="C13" s="39">
        <v>11589</v>
      </c>
      <c r="D13" s="40">
        <v>800</v>
      </c>
      <c r="E13" s="112">
        <f t="shared" ref="E13:E25" si="0">D13*590.61</f>
        <v>472488</v>
      </c>
      <c r="F13" s="18">
        <v>14</v>
      </c>
      <c r="G13" s="73">
        <v>450500</v>
      </c>
      <c r="H13" s="41">
        <v>150</v>
      </c>
      <c r="I13" s="142">
        <f t="shared" ref="I13:I25" si="1">H13*985</f>
        <v>147750</v>
      </c>
      <c r="J13" s="136">
        <v>240</v>
      </c>
      <c r="K13" s="135">
        <f t="shared" ref="K13:K25" si="2">J13*815</f>
        <v>195600</v>
      </c>
      <c r="L13" s="37">
        <v>2000</v>
      </c>
      <c r="M13" s="144">
        <f t="shared" ref="M13:M25" si="3">L13*419.35</f>
        <v>838700</v>
      </c>
      <c r="N13" s="100">
        <v>214</v>
      </c>
      <c r="O13" s="143">
        <f t="shared" ref="O13:O25" si="4">N13*2000</f>
        <v>428000</v>
      </c>
      <c r="P13" s="43">
        <v>0</v>
      </c>
      <c r="Q13" s="73">
        <f>P13*2383</f>
        <v>0</v>
      </c>
      <c r="R13" s="118">
        <v>210</v>
      </c>
      <c r="S13" s="144">
        <f t="shared" ref="S13:S25" si="5">R13*1300</f>
        <v>273000</v>
      </c>
      <c r="T13" s="44">
        <v>0</v>
      </c>
      <c r="U13" s="144">
        <v>0</v>
      </c>
      <c r="V13" s="35">
        <v>6</v>
      </c>
      <c r="W13" s="144">
        <f t="shared" ref="W13:W25" si="6">V13*2000</f>
        <v>12000</v>
      </c>
      <c r="X13" s="35">
        <v>6</v>
      </c>
      <c r="Y13" s="144">
        <f t="shared" ref="Y13:Y25" si="7">X13*10000</f>
        <v>60000</v>
      </c>
      <c r="Z13" s="44">
        <v>0</v>
      </c>
      <c r="AA13" s="37">
        <v>0</v>
      </c>
      <c r="AB13" s="50">
        <v>0</v>
      </c>
      <c r="AC13" s="50">
        <v>0</v>
      </c>
      <c r="AD13" s="104">
        <v>1</v>
      </c>
      <c r="AE13" s="115">
        <v>21000</v>
      </c>
      <c r="AF13" s="104">
        <v>1</v>
      </c>
      <c r="AG13" s="115">
        <f>AF13*30000</f>
        <v>30000</v>
      </c>
      <c r="AH13" s="104">
        <v>1</v>
      </c>
      <c r="AI13" s="115">
        <v>25000</v>
      </c>
      <c r="AJ13" s="50">
        <v>0</v>
      </c>
      <c r="AK13" s="50">
        <v>0</v>
      </c>
      <c r="AL13" s="50">
        <v>0</v>
      </c>
      <c r="AM13" s="50">
        <v>0</v>
      </c>
      <c r="AN13" s="104">
        <v>1</v>
      </c>
      <c r="AO13" s="115">
        <v>21000</v>
      </c>
      <c r="AP13" s="104">
        <v>2</v>
      </c>
      <c r="AQ13" s="115">
        <v>14000</v>
      </c>
      <c r="AR13" s="104">
        <v>1</v>
      </c>
      <c r="AS13" s="115">
        <v>80000</v>
      </c>
      <c r="AT13" s="50">
        <v>0</v>
      </c>
      <c r="AU13" s="50">
        <v>0</v>
      </c>
      <c r="AV13" s="45">
        <v>1</v>
      </c>
      <c r="AW13" s="73">
        <v>241000</v>
      </c>
      <c r="AX13" s="44">
        <v>0</v>
      </c>
      <c r="AY13" s="32">
        <v>0</v>
      </c>
      <c r="AZ13" s="32">
        <v>0</v>
      </c>
      <c r="BA13" s="32">
        <v>0</v>
      </c>
      <c r="BB13" s="37">
        <v>313</v>
      </c>
      <c r="BC13" s="116">
        <f t="shared" ref="BC13:BC25" si="8">BB13*2000</f>
        <v>626000</v>
      </c>
      <c r="BD13" s="37" t="s">
        <v>103</v>
      </c>
      <c r="BE13" s="37">
        <v>20</v>
      </c>
      <c r="BF13" s="116">
        <v>40000</v>
      </c>
      <c r="BG13" s="41">
        <v>0</v>
      </c>
      <c r="BH13" s="47">
        <v>0</v>
      </c>
      <c r="BI13" s="139">
        <v>0</v>
      </c>
      <c r="BJ13" s="139">
        <v>0</v>
      </c>
      <c r="BK13" s="19">
        <f t="shared" ref="BK13:BK25" si="9">BJ13+BF13+E13+BC13+BA13+AW13+AU13+AS13+AQ13+AO13+AM13+AK13+AI13+AG13+AE13+AC13+AA13+Y13+W13+U13+S13+Q13+O13+M13+I13+G13</f>
        <v>3780438</v>
      </c>
      <c r="BL13" s="46"/>
      <c r="BM13" s="37"/>
      <c r="BN13" s="37"/>
      <c r="BO13" s="37"/>
      <c r="BP13" s="37"/>
      <c r="BQ13" s="38"/>
      <c r="BR13" s="47"/>
      <c r="BS13" s="19"/>
    </row>
    <row r="14" spans="1:71" ht="15.75">
      <c r="A14" s="28">
        <v>3</v>
      </c>
      <c r="B14" s="29" t="s">
        <v>89</v>
      </c>
      <c r="C14" s="48">
        <v>4913</v>
      </c>
      <c r="D14" s="40">
        <v>300</v>
      </c>
      <c r="E14" s="112">
        <f t="shared" si="0"/>
        <v>177183</v>
      </c>
      <c r="F14" s="18">
        <v>8</v>
      </c>
      <c r="G14" s="73">
        <v>216000</v>
      </c>
      <c r="H14" s="41">
        <v>100</v>
      </c>
      <c r="I14" s="142">
        <f t="shared" si="1"/>
        <v>98500</v>
      </c>
      <c r="J14" s="134">
        <v>160</v>
      </c>
      <c r="K14" s="135">
        <f t="shared" si="2"/>
        <v>130400</v>
      </c>
      <c r="L14" s="37">
        <v>2300</v>
      </c>
      <c r="M14" s="144">
        <f t="shared" si="3"/>
        <v>964505</v>
      </c>
      <c r="N14" s="100">
        <v>130</v>
      </c>
      <c r="O14" s="143">
        <f t="shared" si="4"/>
        <v>260000</v>
      </c>
      <c r="P14" s="43">
        <v>0</v>
      </c>
      <c r="Q14" s="41">
        <f t="shared" ref="Q14:Q24" si="10">P14*2383</f>
        <v>0</v>
      </c>
      <c r="R14" s="118">
        <v>100</v>
      </c>
      <c r="S14" s="144">
        <f t="shared" si="5"/>
        <v>130000</v>
      </c>
      <c r="T14" s="44">
        <v>0</v>
      </c>
      <c r="U14" s="118">
        <v>0</v>
      </c>
      <c r="V14" s="35">
        <v>3</v>
      </c>
      <c r="W14" s="144">
        <f t="shared" si="6"/>
        <v>6000</v>
      </c>
      <c r="X14" s="35">
        <v>3</v>
      </c>
      <c r="Y14" s="144">
        <f t="shared" si="7"/>
        <v>30000</v>
      </c>
      <c r="Z14" s="44">
        <v>0</v>
      </c>
      <c r="AA14" s="37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104">
        <v>1</v>
      </c>
      <c r="AI14" s="115">
        <v>15000</v>
      </c>
      <c r="AJ14" s="104">
        <v>1</v>
      </c>
      <c r="AK14" s="115">
        <v>15000</v>
      </c>
      <c r="AL14" s="115">
        <v>0</v>
      </c>
      <c r="AM14" s="115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45">
        <v>1</v>
      </c>
      <c r="AW14" s="73">
        <v>227000</v>
      </c>
      <c r="AX14" s="44">
        <v>0</v>
      </c>
      <c r="AY14" s="32">
        <v>0</v>
      </c>
      <c r="AZ14" s="32">
        <v>0</v>
      </c>
      <c r="BA14" s="32">
        <v>0</v>
      </c>
      <c r="BB14" s="37">
        <v>160</v>
      </c>
      <c r="BC14" s="116">
        <f t="shared" si="8"/>
        <v>320000</v>
      </c>
      <c r="BD14" s="37" t="s">
        <v>103</v>
      </c>
      <c r="BE14" s="37">
        <v>10</v>
      </c>
      <c r="BF14" s="37">
        <v>0</v>
      </c>
      <c r="BG14" s="41">
        <v>0</v>
      </c>
      <c r="BH14" s="37">
        <v>0</v>
      </c>
      <c r="BI14" s="138">
        <v>0</v>
      </c>
      <c r="BJ14" s="138">
        <v>0</v>
      </c>
      <c r="BK14" s="19">
        <f t="shared" si="9"/>
        <v>2459188</v>
      </c>
      <c r="BL14" s="46"/>
      <c r="BM14" s="37"/>
      <c r="BN14" s="37"/>
      <c r="BO14" s="37"/>
      <c r="BP14" s="37"/>
      <c r="BQ14" s="38"/>
      <c r="BR14" s="37"/>
      <c r="BS14" s="19"/>
    </row>
    <row r="15" spans="1:71" ht="15.75">
      <c r="A15" s="28">
        <v>4</v>
      </c>
      <c r="B15" s="29" t="s">
        <v>90</v>
      </c>
      <c r="C15" s="48">
        <v>5445</v>
      </c>
      <c r="D15" s="46">
        <v>500</v>
      </c>
      <c r="E15" s="112">
        <f t="shared" si="0"/>
        <v>295305</v>
      </c>
      <c r="F15" s="18">
        <v>0</v>
      </c>
      <c r="G15" s="41">
        <v>0</v>
      </c>
      <c r="H15" s="41">
        <v>100</v>
      </c>
      <c r="I15" s="142">
        <f t="shared" si="1"/>
        <v>98500</v>
      </c>
      <c r="J15" s="133">
        <v>0</v>
      </c>
      <c r="K15" s="142">
        <f t="shared" si="2"/>
        <v>0</v>
      </c>
      <c r="L15" s="37">
        <v>2500</v>
      </c>
      <c r="M15" s="144">
        <f t="shared" si="3"/>
        <v>1048375</v>
      </c>
      <c r="N15" s="100">
        <v>100</v>
      </c>
      <c r="O15" s="119">
        <f t="shared" si="4"/>
        <v>200000</v>
      </c>
      <c r="P15" s="43">
        <v>0</v>
      </c>
      <c r="Q15" s="41">
        <f t="shared" si="10"/>
        <v>0</v>
      </c>
      <c r="R15" s="118">
        <v>120</v>
      </c>
      <c r="S15" s="144">
        <f t="shared" si="5"/>
        <v>156000</v>
      </c>
      <c r="T15" s="44">
        <v>1</v>
      </c>
      <c r="U15" s="118">
        <v>40000</v>
      </c>
      <c r="V15" s="35">
        <v>3</v>
      </c>
      <c r="W15" s="144">
        <f t="shared" si="6"/>
        <v>6000</v>
      </c>
      <c r="X15" s="35">
        <v>3</v>
      </c>
      <c r="Y15" s="144">
        <f t="shared" si="7"/>
        <v>30000</v>
      </c>
      <c r="Z15" s="44">
        <v>1</v>
      </c>
      <c r="AA15" s="116">
        <v>150000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45">
        <v>1</v>
      </c>
      <c r="AW15" s="73">
        <v>208000</v>
      </c>
      <c r="AX15" s="44">
        <v>0</v>
      </c>
      <c r="AY15" s="32">
        <v>0</v>
      </c>
      <c r="AZ15" s="32">
        <v>30</v>
      </c>
      <c r="BA15" s="112">
        <v>35700</v>
      </c>
      <c r="BB15" s="37">
        <v>210</v>
      </c>
      <c r="BC15" s="116">
        <f t="shared" si="8"/>
        <v>420000</v>
      </c>
      <c r="BD15" s="37">
        <v>0</v>
      </c>
      <c r="BE15" s="37">
        <v>0</v>
      </c>
      <c r="BF15" s="116">
        <f t="shared" ref="BF15:BF24" si="11">BD15*2400</f>
        <v>0</v>
      </c>
      <c r="BG15" s="41">
        <v>0</v>
      </c>
      <c r="BH15" s="47">
        <v>0</v>
      </c>
      <c r="BI15" s="139">
        <v>0</v>
      </c>
      <c r="BJ15" s="139">
        <v>0</v>
      </c>
      <c r="BK15" s="19">
        <f t="shared" si="9"/>
        <v>2687880</v>
      </c>
      <c r="BL15" s="46"/>
      <c r="BM15" s="49"/>
      <c r="BN15" s="37"/>
      <c r="BO15" s="37"/>
      <c r="BP15" s="50"/>
      <c r="BQ15" s="38"/>
      <c r="BR15" s="47"/>
      <c r="BS15" s="19"/>
    </row>
    <row r="16" spans="1:71" ht="15.75">
      <c r="A16" s="28">
        <v>5</v>
      </c>
      <c r="B16" s="29" t="s">
        <v>91</v>
      </c>
      <c r="C16" s="48">
        <v>10394</v>
      </c>
      <c r="D16" s="46">
        <v>400</v>
      </c>
      <c r="E16" s="112">
        <f t="shared" si="0"/>
        <v>236244</v>
      </c>
      <c r="F16" s="18">
        <v>0</v>
      </c>
      <c r="G16" s="41">
        <v>0</v>
      </c>
      <c r="H16" s="51">
        <v>90</v>
      </c>
      <c r="I16" s="142">
        <f t="shared" si="1"/>
        <v>88650</v>
      </c>
      <c r="J16" s="133">
        <v>150</v>
      </c>
      <c r="K16" s="142">
        <f t="shared" si="2"/>
        <v>122250</v>
      </c>
      <c r="L16" s="37">
        <v>2000</v>
      </c>
      <c r="M16" s="144">
        <f t="shared" si="3"/>
        <v>838700</v>
      </c>
      <c r="N16" s="100">
        <v>0</v>
      </c>
      <c r="O16" s="119">
        <f t="shared" si="4"/>
        <v>0</v>
      </c>
      <c r="P16" s="43">
        <v>0</v>
      </c>
      <c r="Q16" s="41">
        <f t="shared" si="10"/>
        <v>0</v>
      </c>
      <c r="R16" s="118">
        <v>0</v>
      </c>
      <c r="S16" s="144">
        <f t="shared" si="5"/>
        <v>0</v>
      </c>
      <c r="T16" s="44">
        <v>0</v>
      </c>
      <c r="U16" s="118">
        <v>0</v>
      </c>
      <c r="V16" s="35">
        <v>3</v>
      </c>
      <c r="W16" s="144">
        <f t="shared" si="6"/>
        <v>6000</v>
      </c>
      <c r="X16" s="35">
        <v>3</v>
      </c>
      <c r="Y16" s="144">
        <f t="shared" si="7"/>
        <v>30000</v>
      </c>
      <c r="Z16" s="44">
        <v>0</v>
      </c>
      <c r="AA16" s="37">
        <v>0</v>
      </c>
      <c r="AB16" s="50">
        <v>0</v>
      </c>
      <c r="AC16" s="50">
        <v>0</v>
      </c>
      <c r="AD16" s="50">
        <v>0</v>
      </c>
      <c r="AE16" s="50">
        <v>0</v>
      </c>
      <c r="AF16" s="104">
        <v>1</v>
      </c>
      <c r="AG16" s="115">
        <v>30000</v>
      </c>
      <c r="AH16" s="104">
        <v>1</v>
      </c>
      <c r="AI16" s="115">
        <v>25000</v>
      </c>
      <c r="AJ16" s="50">
        <v>0</v>
      </c>
      <c r="AK16" s="50">
        <v>0</v>
      </c>
      <c r="AL16" s="104">
        <v>1</v>
      </c>
      <c r="AM16" s="115">
        <v>16000</v>
      </c>
      <c r="AN16" s="104">
        <v>0</v>
      </c>
      <c r="AO16" s="115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45">
        <v>1</v>
      </c>
      <c r="AW16" s="73">
        <v>191000</v>
      </c>
      <c r="AX16" s="44">
        <v>0</v>
      </c>
      <c r="AY16" s="32">
        <v>0</v>
      </c>
      <c r="AZ16" s="32">
        <v>0</v>
      </c>
      <c r="BA16" s="32">
        <v>0</v>
      </c>
      <c r="BB16" s="37">
        <v>190</v>
      </c>
      <c r="BC16" s="116">
        <f t="shared" si="8"/>
        <v>380000</v>
      </c>
      <c r="BD16" s="37">
        <v>0</v>
      </c>
      <c r="BE16" s="37">
        <v>0</v>
      </c>
      <c r="BF16" s="37">
        <f t="shared" si="11"/>
        <v>0</v>
      </c>
      <c r="BG16" s="41">
        <v>0</v>
      </c>
      <c r="BH16" s="37">
        <v>0</v>
      </c>
      <c r="BI16" s="138">
        <v>0</v>
      </c>
      <c r="BJ16" s="138">
        <v>0</v>
      </c>
      <c r="BK16" s="19">
        <f t="shared" si="9"/>
        <v>1841594</v>
      </c>
      <c r="BL16" s="46"/>
      <c r="BM16" s="49"/>
      <c r="BN16" s="37"/>
      <c r="BO16" s="37"/>
      <c r="BP16" s="50"/>
      <c r="BQ16" s="38"/>
      <c r="BR16" s="37"/>
      <c r="BS16" s="19"/>
    </row>
    <row r="17" spans="1:71" ht="15.75">
      <c r="A17" s="28">
        <v>6</v>
      </c>
      <c r="B17" s="29" t="s">
        <v>104</v>
      </c>
      <c r="C17" s="39">
        <v>7390</v>
      </c>
      <c r="D17" s="46">
        <v>400</v>
      </c>
      <c r="E17" s="112">
        <f t="shared" si="0"/>
        <v>236244</v>
      </c>
      <c r="F17" s="18">
        <v>0</v>
      </c>
      <c r="G17" s="41">
        <v>0</v>
      </c>
      <c r="H17" s="51">
        <v>100</v>
      </c>
      <c r="I17" s="142">
        <f t="shared" si="1"/>
        <v>98500</v>
      </c>
      <c r="J17" s="133">
        <v>150</v>
      </c>
      <c r="K17" s="142">
        <f t="shared" si="2"/>
        <v>122250</v>
      </c>
      <c r="L17" s="37">
        <v>2700</v>
      </c>
      <c r="M17" s="144">
        <f t="shared" si="3"/>
        <v>1132245</v>
      </c>
      <c r="N17" s="100">
        <v>0</v>
      </c>
      <c r="O17" s="119">
        <f t="shared" si="4"/>
        <v>0</v>
      </c>
      <c r="P17" s="43">
        <v>0</v>
      </c>
      <c r="Q17" s="41">
        <f t="shared" si="10"/>
        <v>0</v>
      </c>
      <c r="R17" s="118">
        <v>130</v>
      </c>
      <c r="S17" s="144">
        <f t="shared" si="5"/>
        <v>169000</v>
      </c>
      <c r="T17" s="44">
        <v>0</v>
      </c>
      <c r="U17" s="118">
        <v>0</v>
      </c>
      <c r="V17" s="35">
        <v>0</v>
      </c>
      <c r="W17" s="118">
        <f t="shared" si="6"/>
        <v>0</v>
      </c>
      <c r="X17" s="35">
        <v>0</v>
      </c>
      <c r="Y17" s="118">
        <f t="shared" si="7"/>
        <v>0</v>
      </c>
      <c r="Z17" s="44">
        <v>0</v>
      </c>
      <c r="AA17" s="37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45">
        <v>0</v>
      </c>
      <c r="AW17" s="73">
        <v>0</v>
      </c>
      <c r="AX17" s="44">
        <v>0</v>
      </c>
      <c r="AY17" s="32">
        <v>0</v>
      </c>
      <c r="AZ17" s="32">
        <v>0</v>
      </c>
      <c r="BA17" s="32">
        <v>0</v>
      </c>
      <c r="BB17" s="37">
        <v>20</v>
      </c>
      <c r="BC17" s="116">
        <f t="shared" si="8"/>
        <v>40000</v>
      </c>
      <c r="BD17" s="37">
        <v>0</v>
      </c>
      <c r="BE17" s="37"/>
      <c r="BF17" s="37">
        <f t="shared" si="11"/>
        <v>0</v>
      </c>
      <c r="BG17" s="41">
        <v>0</v>
      </c>
      <c r="BH17" s="37">
        <v>0</v>
      </c>
      <c r="BI17" s="138">
        <v>0</v>
      </c>
      <c r="BJ17" s="138">
        <v>0</v>
      </c>
      <c r="BK17" s="19">
        <f t="shared" si="9"/>
        <v>1675989</v>
      </c>
      <c r="BL17" s="46"/>
      <c r="BM17" s="49"/>
      <c r="BN17" s="37"/>
      <c r="BO17" s="37"/>
      <c r="BP17" s="50"/>
      <c r="BQ17" s="38"/>
      <c r="BR17" s="37"/>
      <c r="BS17" s="19"/>
    </row>
    <row r="18" spans="1:71" ht="15.75">
      <c r="A18" s="28">
        <v>7</v>
      </c>
      <c r="B18" s="29" t="s">
        <v>92</v>
      </c>
      <c r="C18" s="48">
        <v>3616</v>
      </c>
      <c r="D18" s="46">
        <v>100</v>
      </c>
      <c r="E18" s="112">
        <f t="shared" si="0"/>
        <v>59061</v>
      </c>
      <c r="F18" s="18">
        <v>0</v>
      </c>
      <c r="G18" s="41">
        <v>0</v>
      </c>
      <c r="H18" s="51">
        <v>40</v>
      </c>
      <c r="I18" s="142">
        <f t="shared" si="1"/>
        <v>39400</v>
      </c>
      <c r="J18" s="133">
        <v>200</v>
      </c>
      <c r="K18" s="142">
        <f t="shared" si="2"/>
        <v>163000</v>
      </c>
      <c r="L18" s="37">
        <v>1200</v>
      </c>
      <c r="M18" s="144">
        <f t="shared" si="3"/>
        <v>503220</v>
      </c>
      <c r="N18" s="100">
        <v>0</v>
      </c>
      <c r="O18" s="119">
        <f t="shared" si="4"/>
        <v>0</v>
      </c>
      <c r="P18" s="43">
        <v>0</v>
      </c>
      <c r="Q18" s="41">
        <v>0</v>
      </c>
      <c r="R18" s="118">
        <v>130</v>
      </c>
      <c r="S18" s="144">
        <f t="shared" si="5"/>
        <v>169000</v>
      </c>
      <c r="T18" s="44">
        <v>0</v>
      </c>
      <c r="U18" s="118">
        <v>0</v>
      </c>
      <c r="V18" s="35">
        <v>0</v>
      </c>
      <c r="W18" s="118">
        <f t="shared" si="6"/>
        <v>0</v>
      </c>
      <c r="X18" s="118">
        <v>0</v>
      </c>
      <c r="Y18" s="118">
        <f t="shared" si="7"/>
        <v>0</v>
      </c>
      <c r="Z18" s="44">
        <v>0</v>
      </c>
      <c r="AA18" s="37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45">
        <v>1</v>
      </c>
      <c r="AW18" s="73">
        <v>175000</v>
      </c>
      <c r="AX18" s="44">
        <v>0</v>
      </c>
      <c r="AY18" s="32">
        <v>0</v>
      </c>
      <c r="AZ18" s="32">
        <v>60</v>
      </c>
      <c r="BA18" s="112">
        <v>71400</v>
      </c>
      <c r="BB18" s="37">
        <v>120</v>
      </c>
      <c r="BC18" s="116">
        <f t="shared" si="8"/>
        <v>240000</v>
      </c>
      <c r="BD18" s="37">
        <v>0</v>
      </c>
      <c r="BE18" s="37">
        <v>0</v>
      </c>
      <c r="BF18" s="37">
        <f t="shared" si="11"/>
        <v>0</v>
      </c>
      <c r="BG18" s="41">
        <v>0</v>
      </c>
      <c r="BH18" s="47">
        <v>0</v>
      </c>
      <c r="BI18" s="139">
        <v>0</v>
      </c>
      <c r="BJ18" s="139">
        <v>0</v>
      </c>
      <c r="BK18" s="19">
        <f t="shared" si="9"/>
        <v>1257081</v>
      </c>
      <c r="BL18" s="46"/>
      <c r="BM18" s="49"/>
      <c r="BN18" s="37"/>
      <c r="BO18" s="37"/>
      <c r="BP18" s="50"/>
      <c r="BQ18" s="38"/>
      <c r="BR18" s="47"/>
      <c r="BS18" s="19"/>
    </row>
    <row r="19" spans="1:71" ht="15.75">
      <c r="A19" s="28">
        <v>8</v>
      </c>
      <c r="B19" s="29" t="s">
        <v>93</v>
      </c>
      <c r="C19" s="48">
        <v>3806</v>
      </c>
      <c r="D19" s="40">
        <v>200</v>
      </c>
      <c r="E19" s="112">
        <f t="shared" si="0"/>
        <v>118122</v>
      </c>
      <c r="F19" s="18">
        <v>0</v>
      </c>
      <c r="G19" s="41">
        <v>0</v>
      </c>
      <c r="H19" s="41">
        <v>40</v>
      </c>
      <c r="I19" s="142">
        <f t="shared" si="1"/>
        <v>39400</v>
      </c>
      <c r="J19" s="133">
        <v>833</v>
      </c>
      <c r="K19" s="142">
        <f t="shared" si="2"/>
        <v>678895</v>
      </c>
      <c r="L19" s="37">
        <v>1200</v>
      </c>
      <c r="M19" s="144">
        <f t="shared" si="3"/>
        <v>503220</v>
      </c>
      <c r="N19" s="100">
        <v>60</v>
      </c>
      <c r="O19" s="143">
        <f t="shared" si="4"/>
        <v>120000</v>
      </c>
      <c r="P19" s="43">
        <v>0</v>
      </c>
      <c r="Q19" s="73">
        <v>0</v>
      </c>
      <c r="R19" s="118">
        <v>110</v>
      </c>
      <c r="S19" s="144">
        <f t="shared" si="5"/>
        <v>143000</v>
      </c>
      <c r="T19" s="44">
        <v>0</v>
      </c>
      <c r="U19" s="118">
        <v>0</v>
      </c>
      <c r="V19" s="35">
        <v>10</v>
      </c>
      <c r="W19" s="144">
        <f t="shared" si="6"/>
        <v>20000</v>
      </c>
      <c r="X19" s="35">
        <v>10</v>
      </c>
      <c r="Y19" s="144">
        <f t="shared" si="7"/>
        <v>100000</v>
      </c>
      <c r="Z19" s="44">
        <v>0</v>
      </c>
      <c r="AA19" s="116">
        <v>0</v>
      </c>
      <c r="AB19" s="115">
        <v>0</v>
      </c>
      <c r="AC19" s="115">
        <v>0</v>
      </c>
      <c r="AD19" s="104">
        <v>1</v>
      </c>
      <c r="AE19" s="115">
        <v>21000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104">
        <v>3</v>
      </c>
      <c r="AQ19" s="115">
        <v>21000</v>
      </c>
      <c r="AR19" s="104">
        <v>1</v>
      </c>
      <c r="AS19" s="115">
        <v>53244</v>
      </c>
      <c r="AT19" s="104">
        <v>5</v>
      </c>
      <c r="AU19" s="115">
        <v>19656</v>
      </c>
      <c r="AV19" s="45">
        <v>1</v>
      </c>
      <c r="AW19" s="41">
        <v>75000</v>
      </c>
      <c r="AX19" s="44">
        <v>0</v>
      </c>
      <c r="AY19" s="32">
        <v>0</v>
      </c>
      <c r="AZ19" s="32">
        <v>113</v>
      </c>
      <c r="BA19" s="112">
        <v>134470</v>
      </c>
      <c r="BB19" s="37">
        <v>430</v>
      </c>
      <c r="BC19" s="116">
        <f t="shared" si="8"/>
        <v>860000</v>
      </c>
      <c r="BD19" s="37" t="s">
        <v>103</v>
      </c>
      <c r="BE19" s="37">
        <v>20</v>
      </c>
      <c r="BF19" s="116"/>
      <c r="BG19" s="41">
        <v>0</v>
      </c>
      <c r="BH19" s="47">
        <v>0</v>
      </c>
      <c r="BI19" s="139">
        <v>0</v>
      </c>
      <c r="BJ19" s="139">
        <v>0</v>
      </c>
      <c r="BK19" s="19">
        <f t="shared" si="9"/>
        <v>2228112</v>
      </c>
      <c r="BL19" s="46"/>
      <c r="BM19" s="49"/>
      <c r="BN19" s="32"/>
      <c r="BO19" s="37"/>
      <c r="BP19" s="50"/>
      <c r="BQ19" s="38"/>
      <c r="BR19" s="47"/>
      <c r="BS19" s="19"/>
    </row>
    <row r="20" spans="1:71" ht="63">
      <c r="A20" s="28">
        <v>9</v>
      </c>
      <c r="B20" s="29" t="s">
        <v>94</v>
      </c>
      <c r="C20" s="48">
        <v>4903</v>
      </c>
      <c r="D20" s="46">
        <v>300</v>
      </c>
      <c r="E20" s="112">
        <f t="shared" si="0"/>
        <v>177183</v>
      </c>
      <c r="F20" s="18">
        <v>0</v>
      </c>
      <c r="G20" s="41">
        <v>0</v>
      </c>
      <c r="H20" s="50">
        <v>80</v>
      </c>
      <c r="I20" s="142">
        <f t="shared" si="1"/>
        <v>78800</v>
      </c>
      <c r="J20" s="133">
        <v>226</v>
      </c>
      <c r="K20" s="142">
        <f t="shared" si="2"/>
        <v>184190</v>
      </c>
      <c r="L20" s="37">
        <v>900</v>
      </c>
      <c r="M20" s="144">
        <f t="shared" si="3"/>
        <v>377415</v>
      </c>
      <c r="N20" s="100">
        <v>70</v>
      </c>
      <c r="O20" s="143">
        <f t="shared" si="4"/>
        <v>140000</v>
      </c>
      <c r="P20" s="43">
        <v>0</v>
      </c>
      <c r="Q20" s="41">
        <f t="shared" si="10"/>
        <v>0</v>
      </c>
      <c r="R20" s="118">
        <v>70</v>
      </c>
      <c r="S20" s="144">
        <f t="shared" si="5"/>
        <v>91000</v>
      </c>
      <c r="T20" s="44">
        <v>0</v>
      </c>
      <c r="U20" s="118">
        <v>0</v>
      </c>
      <c r="V20" s="35">
        <v>3</v>
      </c>
      <c r="W20" s="144">
        <f t="shared" si="6"/>
        <v>6000</v>
      </c>
      <c r="X20" s="35">
        <v>3</v>
      </c>
      <c r="Y20" s="144">
        <f t="shared" si="7"/>
        <v>30000</v>
      </c>
      <c r="Z20" s="44">
        <v>0</v>
      </c>
      <c r="AA20" s="37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45">
        <v>0</v>
      </c>
      <c r="AW20" s="41">
        <v>0</v>
      </c>
      <c r="AX20" s="44">
        <v>0</v>
      </c>
      <c r="AY20" s="32">
        <v>0</v>
      </c>
      <c r="AZ20" s="32">
        <v>0</v>
      </c>
      <c r="BA20" s="32">
        <v>0</v>
      </c>
      <c r="BB20" s="37">
        <v>0</v>
      </c>
      <c r="BC20" s="116">
        <f t="shared" si="8"/>
        <v>0</v>
      </c>
      <c r="BD20" s="37">
        <v>0</v>
      </c>
      <c r="BE20" s="37"/>
      <c r="BF20" s="37">
        <f t="shared" si="11"/>
        <v>0</v>
      </c>
      <c r="BG20" s="41">
        <v>0</v>
      </c>
      <c r="BH20" s="47" t="s">
        <v>33</v>
      </c>
      <c r="BI20" s="138">
        <v>15</v>
      </c>
      <c r="BJ20" s="138">
        <v>50000</v>
      </c>
      <c r="BK20" s="19">
        <f t="shared" si="9"/>
        <v>950398</v>
      </c>
      <c r="BL20" s="46"/>
      <c r="BM20" s="49"/>
      <c r="BN20" s="37"/>
      <c r="BO20" s="37"/>
      <c r="BP20" s="50"/>
      <c r="BQ20" s="38"/>
      <c r="BR20" s="37"/>
      <c r="BS20" s="19"/>
    </row>
    <row r="21" spans="1:71" ht="78.75">
      <c r="A21" s="28">
        <v>10</v>
      </c>
      <c r="B21" s="29" t="s">
        <v>95</v>
      </c>
      <c r="C21" s="48">
        <v>3864</v>
      </c>
      <c r="D21" s="46">
        <v>400</v>
      </c>
      <c r="E21" s="112">
        <f t="shared" si="0"/>
        <v>236244</v>
      </c>
      <c r="F21" s="18">
        <v>0</v>
      </c>
      <c r="G21" s="41">
        <v>0</v>
      </c>
      <c r="H21" s="50">
        <v>100</v>
      </c>
      <c r="I21" s="142">
        <f t="shared" si="1"/>
        <v>98500</v>
      </c>
      <c r="J21" s="133">
        <v>492</v>
      </c>
      <c r="K21" s="142">
        <f t="shared" si="2"/>
        <v>400980</v>
      </c>
      <c r="L21" s="37">
        <v>700</v>
      </c>
      <c r="M21" s="144">
        <f t="shared" si="3"/>
        <v>293545</v>
      </c>
      <c r="N21" s="100">
        <v>0</v>
      </c>
      <c r="O21" s="143">
        <f t="shared" si="4"/>
        <v>0</v>
      </c>
      <c r="P21" s="43">
        <v>0</v>
      </c>
      <c r="Q21" s="41">
        <f t="shared" si="10"/>
        <v>0</v>
      </c>
      <c r="R21" s="118">
        <v>115</v>
      </c>
      <c r="S21" s="144">
        <f t="shared" si="5"/>
        <v>149500</v>
      </c>
      <c r="T21" s="44">
        <v>0</v>
      </c>
      <c r="U21" s="118">
        <v>0</v>
      </c>
      <c r="V21" s="35">
        <v>6</v>
      </c>
      <c r="W21" s="144">
        <f t="shared" si="6"/>
        <v>12000</v>
      </c>
      <c r="X21" s="117">
        <v>6</v>
      </c>
      <c r="Y21" s="144">
        <f t="shared" si="7"/>
        <v>60000</v>
      </c>
      <c r="Z21" s="44">
        <v>0</v>
      </c>
      <c r="AA21" s="37">
        <v>0</v>
      </c>
      <c r="AB21" s="104">
        <v>1</v>
      </c>
      <c r="AC21" s="115">
        <v>33000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104">
        <v>1</v>
      </c>
      <c r="AO21" s="115">
        <v>21000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45">
        <v>0</v>
      </c>
      <c r="AW21" s="41">
        <v>0</v>
      </c>
      <c r="AX21" s="44">
        <v>0</v>
      </c>
      <c r="AY21" s="32">
        <v>0</v>
      </c>
      <c r="AZ21" s="32">
        <v>0</v>
      </c>
      <c r="BA21" s="32">
        <v>0</v>
      </c>
      <c r="BB21" s="37">
        <v>0</v>
      </c>
      <c r="BC21" s="116">
        <v>0</v>
      </c>
      <c r="BD21" s="37">
        <v>0</v>
      </c>
      <c r="BE21" s="37">
        <v>0</v>
      </c>
      <c r="BF21" s="37">
        <f t="shared" si="11"/>
        <v>0</v>
      </c>
      <c r="BG21" s="41">
        <v>0</v>
      </c>
      <c r="BH21" s="47" t="s">
        <v>105</v>
      </c>
      <c r="BI21" s="138">
        <v>0</v>
      </c>
      <c r="BJ21" s="138">
        <v>221777</v>
      </c>
      <c r="BK21" s="19">
        <f t="shared" si="9"/>
        <v>1125566</v>
      </c>
      <c r="BL21" s="46"/>
      <c r="BM21" s="49"/>
      <c r="BN21" s="37"/>
      <c r="BO21" s="37"/>
      <c r="BP21" s="50"/>
      <c r="BQ21" s="38"/>
      <c r="BR21" s="37"/>
      <c r="BS21" s="19"/>
    </row>
    <row r="22" spans="1:71" ht="15.75">
      <c r="A22" s="28">
        <v>11</v>
      </c>
      <c r="B22" s="29" t="s">
        <v>96</v>
      </c>
      <c r="C22" s="48">
        <v>7381</v>
      </c>
      <c r="D22" s="46">
        <v>600</v>
      </c>
      <c r="E22" s="112">
        <f t="shared" si="0"/>
        <v>354366</v>
      </c>
      <c r="F22" s="18">
        <v>0</v>
      </c>
      <c r="G22" s="41">
        <v>0</v>
      </c>
      <c r="H22" s="50">
        <v>95</v>
      </c>
      <c r="I22" s="142">
        <f t="shared" si="1"/>
        <v>93575</v>
      </c>
      <c r="J22" s="133">
        <v>0</v>
      </c>
      <c r="K22" s="142">
        <f t="shared" si="2"/>
        <v>0</v>
      </c>
      <c r="L22" s="37">
        <v>2500</v>
      </c>
      <c r="M22" s="144">
        <f t="shared" si="3"/>
        <v>1048375</v>
      </c>
      <c r="N22" s="100">
        <v>0</v>
      </c>
      <c r="O22" s="119">
        <f t="shared" si="4"/>
        <v>0</v>
      </c>
      <c r="P22" s="43">
        <v>0</v>
      </c>
      <c r="Q22" s="41">
        <f t="shared" si="10"/>
        <v>0</v>
      </c>
      <c r="R22" s="118">
        <v>130</v>
      </c>
      <c r="S22" s="144">
        <f t="shared" si="5"/>
        <v>169000</v>
      </c>
      <c r="T22" s="44">
        <v>0</v>
      </c>
      <c r="U22" s="118">
        <v>0</v>
      </c>
      <c r="V22" s="35">
        <v>6</v>
      </c>
      <c r="W22" s="144">
        <f t="shared" si="6"/>
        <v>12000</v>
      </c>
      <c r="X22" s="91">
        <v>6</v>
      </c>
      <c r="Y22" s="144">
        <f t="shared" si="7"/>
        <v>60000</v>
      </c>
      <c r="Z22" s="44">
        <v>0</v>
      </c>
      <c r="AA22" s="37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45">
        <v>0</v>
      </c>
      <c r="AW22" s="41">
        <v>0</v>
      </c>
      <c r="AX22" s="44">
        <v>0</v>
      </c>
      <c r="AY22" s="32">
        <v>0</v>
      </c>
      <c r="AZ22" s="32">
        <v>0</v>
      </c>
      <c r="BA22" s="32">
        <v>0</v>
      </c>
      <c r="BB22" s="37">
        <v>276</v>
      </c>
      <c r="BC22" s="116">
        <f t="shared" si="8"/>
        <v>552000</v>
      </c>
      <c r="BD22" s="37">
        <v>0</v>
      </c>
      <c r="BE22" s="37">
        <v>0</v>
      </c>
      <c r="BF22" s="116">
        <v>0</v>
      </c>
      <c r="BG22" s="41">
        <v>0</v>
      </c>
      <c r="BH22" s="37">
        <v>0</v>
      </c>
      <c r="BI22" s="138">
        <v>0</v>
      </c>
      <c r="BJ22" s="138">
        <v>0</v>
      </c>
      <c r="BK22" s="19">
        <f t="shared" si="9"/>
        <v>2289316</v>
      </c>
      <c r="BL22" s="46"/>
      <c r="BM22" s="49"/>
      <c r="BN22" s="37"/>
      <c r="BO22" s="37"/>
      <c r="BP22" s="50"/>
      <c r="BQ22" s="38"/>
      <c r="BR22" s="37"/>
      <c r="BS22" s="19"/>
    </row>
    <row r="23" spans="1:71" ht="15.75">
      <c r="A23" s="28">
        <v>12</v>
      </c>
      <c r="B23" s="29" t="s">
        <v>97</v>
      </c>
      <c r="C23" s="48">
        <v>6167</v>
      </c>
      <c r="D23" s="46">
        <v>800</v>
      </c>
      <c r="E23" s="112">
        <f t="shared" si="0"/>
        <v>472488</v>
      </c>
      <c r="F23" s="18">
        <v>0</v>
      </c>
      <c r="G23" s="41">
        <v>0</v>
      </c>
      <c r="H23" s="50">
        <v>100</v>
      </c>
      <c r="I23" s="142">
        <f t="shared" si="1"/>
        <v>98500</v>
      </c>
      <c r="J23" s="133">
        <v>400</v>
      </c>
      <c r="K23" s="142">
        <f t="shared" si="2"/>
        <v>326000</v>
      </c>
      <c r="L23" s="37">
        <v>2500</v>
      </c>
      <c r="M23" s="144">
        <f t="shared" si="3"/>
        <v>1048375</v>
      </c>
      <c r="N23" s="100">
        <v>0</v>
      </c>
      <c r="O23" s="143">
        <f t="shared" si="4"/>
        <v>0</v>
      </c>
      <c r="P23" s="43">
        <v>24</v>
      </c>
      <c r="Q23" s="41">
        <f t="shared" si="10"/>
        <v>57192</v>
      </c>
      <c r="R23" s="118">
        <v>110</v>
      </c>
      <c r="S23" s="144">
        <f t="shared" si="5"/>
        <v>143000</v>
      </c>
      <c r="T23" s="44">
        <v>0</v>
      </c>
      <c r="U23" s="144">
        <v>0</v>
      </c>
      <c r="V23" s="35">
        <v>6</v>
      </c>
      <c r="W23" s="144">
        <f t="shared" si="6"/>
        <v>12000</v>
      </c>
      <c r="X23" s="35">
        <v>6</v>
      </c>
      <c r="Y23" s="144">
        <f t="shared" si="7"/>
        <v>60000</v>
      </c>
      <c r="Z23" s="44">
        <v>0</v>
      </c>
      <c r="AA23" s="37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45">
        <v>1</v>
      </c>
      <c r="AW23" s="73">
        <v>164000</v>
      </c>
      <c r="AX23" s="44">
        <v>0</v>
      </c>
      <c r="AY23" s="32">
        <v>0</v>
      </c>
      <c r="AZ23" s="32">
        <v>0</v>
      </c>
      <c r="BA23" s="32">
        <v>0</v>
      </c>
      <c r="BB23" s="37">
        <v>240</v>
      </c>
      <c r="BC23" s="116">
        <f t="shared" si="8"/>
        <v>480000</v>
      </c>
      <c r="BD23" s="37">
        <v>0</v>
      </c>
      <c r="BE23" s="37">
        <v>0</v>
      </c>
      <c r="BF23" s="116">
        <v>0</v>
      </c>
      <c r="BG23" s="41">
        <v>0</v>
      </c>
      <c r="BH23" s="37">
        <v>0</v>
      </c>
      <c r="BI23" s="138">
        <v>0</v>
      </c>
      <c r="BJ23" s="138">
        <v>0</v>
      </c>
      <c r="BK23" s="19">
        <f t="shared" si="9"/>
        <v>2535555</v>
      </c>
      <c r="BL23" s="46"/>
      <c r="BM23" s="49"/>
      <c r="BN23" s="37"/>
      <c r="BO23" s="37"/>
      <c r="BP23" s="50"/>
      <c r="BQ23" s="38"/>
      <c r="BR23" s="37"/>
      <c r="BS23" s="19"/>
    </row>
    <row r="24" spans="1:71" ht="63">
      <c r="A24" s="28">
        <v>13</v>
      </c>
      <c r="B24" s="29" t="s">
        <v>98</v>
      </c>
      <c r="C24" s="48">
        <v>7441</v>
      </c>
      <c r="D24" s="46">
        <v>1000</v>
      </c>
      <c r="E24" s="112">
        <f t="shared" si="0"/>
        <v>590610</v>
      </c>
      <c r="F24" s="18">
        <v>0</v>
      </c>
      <c r="G24" s="41">
        <v>0</v>
      </c>
      <c r="H24" s="50">
        <v>170</v>
      </c>
      <c r="I24" s="142">
        <f t="shared" si="1"/>
        <v>167450</v>
      </c>
      <c r="J24" s="133">
        <v>140</v>
      </c>
      <c r="K24" s="142">
        <f t="shared" si="2"/>
        <v>114100</v>
      </c>
      <c r="L24" s="37">
        <v>1500</v>
      </c>
      <c r="M24" s="144">
        <f t="shared" si="3"/>
        <v>629025</v>
      </c>
      <c r="N24" s="100">
        <v>0</v>
      </c>
      <c r="O24" s="143">
        <f t="shared" si="4"/>
        <v>0</v>
      </c>
      <c r="P24" s="43">
        <v>0</v>
      </c>
      <c r="Q24" s="41">
        <f t="shared" si="10"/>
        <v>0</v>
      </c>
      <c r="R24" s="118">
        <v>135</v>
      </c>
      <c r="S24" s="144">
        <f t="shared" si="5"/>
        <v>175500</v>
      </c>
      <c r="T24" s="44">
        <v>0</v>
      </c>
      <c r="U24" s="118">
        <v>0</v>
      </c>
      <c r="V24" s="35">
        <v>6</v>
      </c>
      <c r="W24" s="144">
        <f t="shared" si="6"/>
        <v>12000</v>
      </c>
      <c r="X24" s="35">
        <v>6</v>
      </c>
      <c r="Y24" s="144">
        <f t="shared" si="7"/>
        <v>60000</v>
      </c>
      <c r="Z24" s="44">
        <v>0</v>
      </c>
      <c r="AA24" s="37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45">
        <v>0</v>
      </c>
      <c r="AW24" s="41">
        <v>0</v>
      </c>
      <c r="AX24" s="44">
        <v>0</v>
      </c>
      <c r="AY24" s="32">
        <v>0</v>
      </c>
      <c r="AZ24" s="32">
        <v>0</v>
      </c>
      <c r="BA24" s="32">
        <v>0</v>
      </c>
      <c r="BB24" s="37">
        <v>0</v>
      </c>
      <c r="BC24" s="116">
        <f t="shared" si="8"/>
        <v>0</v>
      </c>
      <c r="BD24" s="37">
        <v>0</v>
      </c>
      <c r="BE24" s="37">
        <v>0</v>
      </c>
      <c r="BF24" s="116">
        <f t="shared" si="11"/>
        <v>0</v>
      </c>
      <c r="BG24" s="41">
        <v>0</v>
      </c>
      <c r="BH24" s="47" t="s">
        <v>33</v>
      </c>
      <c r="BI24" s="138">
        <v>40</v>
      </c>
      <c r="BJ24" s="151">
        <v>80000</v>
      </c>
      <c r="BK24" s="19">
        <f t="shared" si="9"/>
        <v>1714585</v>
      </c>
      <c r="BL24" s="46"/>
      <c r="BM24" s="49"/>
      <c r="BN24" s="37"/>
      <c r="BO24" s="37"/>
      <c r="BP24" s="50"/>
      <c r="BQ24" s="38"/>
      <c r="BR24" s="37"/>
      <c r="BS24" s="19"/>
    </row>
    <row r="25" spans="1:71" ht="15.75">
      <c r="A25" s="28">
        <v>14</v>
      </c>
      <c r="B25" s="29" t="s">
        <v>99</v>
      </c>
      <c r="C25" s="48">
        <v>6187</v>
      </c>
      <c r="D25" s="46">
        <v>1500</v>
      </c>
      <c r="E25" s="112">
        <f t="shared" si="0"/>
        <v>885915</v>
      </c>
      <c r="F25" s="18">
        <v>0</v>
      </c>
      <c r="G25" s="41">
        <v>0</v>
      </c>
      <c r="H25" s="50">
        <v>200</v>
      </c>
      <c r="I25" s="142">
        <f t="shared" si="1"/>
        <v>197000</v>
      </c>
      <c r="J25" s="133">
        <v>54</v>
      </c>
      <c r="K25" s="142">
        <f t="shared" si="2"/>
        <v>44010</v>
      </c>
      <c r="L25" s="37">
        <v>2500</v>
      </c>
      <c r="M25" s="144">
        <f t="shared" si="3"/>
        <v>1048375</v>
      </c>
      <c r="N25" s="100">
        <v>0</v>
      </c>
      <c r="O25" s="119">
        <f t="shared" si="4"/>
        <v>0</v>
      </c>
      <c r="P25" s="43">
        <v>0</v>
      </c>
      <c r="Q25" s="41">
        <v>0</v>
      </c>
      <c r="R25" s="118">
        <v>200</v>
      </c>
      <c r="S25" s="144">
        <f t="shared" si="5"/>
        <v>260000</v>
      </c>
      <c r="T25" s="44">
        <v>0</v>
      </c>
      <c r="U25" s="118">
        <v>0</v>
      </c>
      <c r="V25" s="35">
        <v>0</v>
      </c>
      <c r="W25" s="118">
        <f t="shared" si="6"/>
        <v>0</v>
      </c>
      <c r="X25" s="118">
        <v>0</v>
      </c>
      <c r="Y25" s="118">
        <f t="shared" si="7"/>
        <v>0</v>
      </c>
      <c r="Z25" s="44">
        <v>0</v>
      </c>
      <c r="AA25" s="37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104">
        <v>1</v>
      </c>
      <c r="AS25" s="115">
        <v>80000</v>
      </c>
      <c r="AT25" s="50">
        <v>0</v>
      </c>
      <c r="AU25" s="50">
        <v>0</v>
      </c>
      <c r="AV25" s="45">
        <v>1</v>
      </c>
      <c r="AW25" s="73">
        <v>300000</v>
      </c>
      <c r="AX25" s="44">
        <v>0</v>
      </c>
      <c r="AY25" s="32">
        <v>0</v>
      </c>
      <c r="AZ25" s="32">
        <v>0</v>
      </c>
      <c r="BA25" s="32">
        <v>0</v>
      </c>
      <c r="BB25" s="37">
        <v>350</v>
      </c>
      <c r="BC25" s="116">
        <f t="shared" si="8"/>
        <v>700000</v>
      </c>
      <c r="BD25" s="37" t="s">
        <v>103</v>
      </c>
      <c r="BE25" s="37">
        <v>25</v>
      </c>
      <c r="BF25" s="37">
        <v>50000</v>
      </c>
      <c r="BG25" s="41">
        <v>0</v>
      </c>
      <c r="BH25" s="37">
        <v>0</v>
      </c>
      <c r="BI25" s="138">
        <v>0</v>
      </c>
      <c r="BJ25" s="138">
        <v>0</v>
      </c>
      <c r="BK25" s="19">
        <f t="shared" si="9"/>
        <v>3521290</v>
      </c>
      <c r="BL25" s="46"/>
      <c r="BM25" s="49"/>
      <c r="BN25" s="37"/>
      <c r="BO25" s="37"/>
      <c r="BP25" s="50"/>
      <c r="BQ25" s="38"/>
      <c r="BR25" s="37"/>
      <c r="BS25" s="19"/>
    </row>
    <row r="26" spans="1:71" ht="15.75">
      <c r="A26" s="75"/>
      <c r="B26" s="76"/>
      <c r="C26" s="149">
        <f>SUM(C12:C25)</f>
        <v>99586</v>
      </c>
      <c r="D26" s="86">
        <f>SUM(D12:D25)</f>
        <v>8100</v>
      </c>
      <c r="E26" s="87">
        <f>SUM(E12:E25)</f>
        <v>4783941</v>
      </c>
      <c r="F26" s="80">
        <f>SUM(F12:F25)</f>
        <v>22</v>
      </c>
      <c r="G26" s="147">
        <v>0</v>
      </c>
      <c r="H26" s="148">
        <f t="shared" ref="H26:S26" si="12">SUM(H12:H25)</f>
        <v>1465</v>
      </c>
      <c r="I26" s="125">
        <f t="shared" si="12"/>
        <v>1443025</v>
      </c>
      <c r="J26" s="89">
        <f t="shared" si="12"/>
        <v>3045</v>
      </c>
      <c r="K26" s="89">
        <f t="shared" si="12"/>
        <v>2481675</v>
      </c>
      <c r="L26" s="87">
        <f t="shared" si="12"/>
        <v>26500</v>
      </c>
      <c r="M26" s="90">
        <f t="shared" si="12"/>
        <v>11112775</v>
      </c>
      <c r="N26" s="101">
        <f t="shared" si="12"/>
        <v>586</v>
      </c>
      <c r="O26" s="101">
        <f t="shared" si="12"/>
        <v>1172000</v>
      </c>
      <c r="P26" s="94">
        <f t="shared" si="12"/>
        <v>64</v>
      </c>
      <c r="Q26" s="95">
        <f t="shared" si="12"/>
        <v>152512</v>
      </c>
      <c r="R26" s="90">
        <f t="shared" si="12"/>
        <v>1760</v>
      </c>
      <c r="S26" s="90">
        <f t="shared" si="12"/>
        <v>2288000</v>
      </c>
      <c r="T26" s="109">
        <v>1</v>
      </c>
      <c r="U26" s="90">
        <f>SUM(U12:U25)</f>
        <v>140000</v>
      </c>
      <c r="V26" s="123">
        <f>SUM(V12:V25)</f>
        <v>58</v>
      </c>
      <c r="W26" s="90">
        <f>SUM(W12:W25)</f>
        <v>116000</v>
      </c>
      <c r="X26" s="123">
        <f>SUM(X12:X25)</f>
        <v>58</v>
      </c>
      <c r="Y26" s="90">
        <f>SUM(Y12:Y25)</f>
        <v>580000</v>
      </c>
      <c r="Z26" s="109">
        <v>2</v>
      </c>
      <c r="AA26" s="87">
        <f>SUM(AA12:AA25)</f>
        <v>300000</v>
      </c>
      <c r="AB26" s="124">
        <v>1</v>
      </c>
      <c r="AC26" s="88">
        <f>SUM(AC21:AC25)</f>
        <v>33000</v>
      </c>
      <c r="AD26" s="124">
        <v>2</v>
      </c>
      <c r="AE26" s="88">
        <f>SUM(AE12:AE25)</f>
        <v>42000</v>
      </c>
      <c r="AF26" s="124">
        <v>2</v>
      </c>
      <c r="AG26" s="88">
        <f>SUM(AG13:AG25)</f>
        <v>60000</v>
      </c>
      <c r="AH26" s="124">
        <v>3</v>
      </c>
      <c r="AI26" s="88">
        <f>SUM(AI13:AI25)</f>
        <v>65000</v>
      </c>
      <c r="AJ26" s="124">
        <v>1</v>
      </c>
      <c r="AK26" s="88">
        <f>SUM(AK14:AK25)</f>
        <v>15000</v>
      </c>
      <c r="AL26" s="124">
        <v>1</v>
      </c>
      <c r="AM26" s="88">
        <f>SUM(AM12:AM25)</f>
        <v>16000</v>
      </c>
      <c r="AN26" s="124">
        <v>2</v>
      </c>
      <c r="AO26" s="88">
        <f t="shared" ref="AO26:BJ26" si="13">SUM(AO13:AO25)</f>
        <v>42000</v>
      </c>
      <c r="AP26" s="88">
        <f t="shared" si="13"/>
        <v>5</v>
      </c>
      <c r="AQ26" s="88">
        <f t="shared" si="13"/>
        <v>35000</v>
      </c>
      <c r="AR26" s="88">
        <f t="shared" si="13"/>
        <v>3</v>
      </c>
      <c r="AS26" s="88">
        <f t="shared" si="13"/>
        <v>213244</v>
      </c>
      <c r="AT26" s="88">
        <f t="shared" si="13"/>
        <v>5</v>
      </c>
      <c r="AU26" s="88">
        <f t="shared" si="13"/>
        <v>19656</v>
      </c>
      <c r="AV26" s="88">
        <f t="shared" si="13"/>
        <v>8</v>
      </c>
      <c r="AW26" s="88">
        <f t="shared" si="13"/>
        <v>1581000</v>
      </c>
      <c r="AX26" s="88">
        <f t="shared" si="13"/>
        <v>0</v>
      </c>
      <c r="AY26" s="88">
        <f t="shared" si="13"/>
        <v>0</v>
      </c>
      <c r="AZ26" s="88">
        <f t="shared" si="13"/>
        <v>203</v>
      </c>
      <c r="BA26" s="88">
        <f t="shared" si="13"/>
        <v>241570</v>
      </c>
      <c r="BB26" s="88">
        <f t="shared" si="13"/>
        <v>2309</v>
      </c>
      <c r="BC26" s="88">
        <f t="shared" si="13"/>
        <v>4618000</v>
      </c>
      <c r="BD26" s="88">
        <f t="shared" si="13"/>
        <v>0</v>
      </c>
      <c r="BE26" s="88">
        <f t="shared" si="13"/>
        <v>75</v>
      </c>
      <c r="BF26" s="88">
        <f t="shared" si="13"/>
        <v>90000</v>
      </c>
      <c r="BG26" s="88">
        <f t="shared" si="13"/>
        <v>0</v>
      </c>
      <c r="BH26" s="88">
        <f t="shared" si="13"/>
        <v>0</v>
      </c>
      <c r="BI26" s="88">
        <f t="shared" si="13"/>
        <v>55</v>
      </c>
      <c r="BJ26" s="88">
        <f t="shared" si="13"/>
        <v>351777</v>
      </c>
      <c r="BK26" s="84">
        <f>SUM(BK12:BK25)</f>
        <v>31469000</v>
      </c>
      <c r="BL26" s="78"/>
      <c r="BM26" s="85"/>
      <c r="BN26" s="79"/>
      <c r="BO26" s="79"/>
      <c r="BP26" s="82"/>
      <c r="BQ26" s="83"/>
      <c r="BR26" s="79"/>
      <c r="BS26" s="84"/>
    </row>
    <row r="27" spans="1:71" ht="15.75">
      <c r="A27" s="146"/>
      <c r="F27" s="150"/>
      <c r="G27" s="146"/>
      <c r="H27" s="146"/>
      <c r="I27" s="146"/>
      <c r="BI27" s="146"/>
      <c r="BJ27" s="146"/>
      <c r="BK27" s="19"/>
    </row>
    <row r="28" spans="1:71" s="161" customFormat="1" ht="26.25">
      <c r="D28" s="298" t="s">
        <v>113</v>
      </c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AX28" s="163" t="s">
        <v>114</v>
      </c>
      <c r="BK28" s="164"/>
    </row>
  </sheetData>
  <mergeCells count="47">
    <mergeCell ref="C7:C9"/>
    <mergeCell ref="D8:E9"/>
    <mergeCell ref="F8:G9"/>
    <mergeCell ref="H8:I9"/>
    <mergeCell ref="J8:K9"/>
    <mergeCell ref="AB8:AC9"/>
    <mergeCell ref="AD8:AE9"/>
    <mergeCell ref="AF8:AG9"/>
    <mergeCell ref="AH8:AI9"/>
    <mergeCell ref="L8:M9"/>
    <mergeCell ref="R8:S9"/>
    <mergeCell ref="T8:U9"/>
    <mergeCell ref="V8:W9"/>
    <mergeCell ref="X8:Y9"/>
    <mergeCell ref="Z8:AA9"/>
    <mergeCell ref="BL7:BS7"/>
    <mergeCell ref="D7:BK7"/>
    <mergeCell ref="B7:B10"/>
    <mergeCell ref="A7:A10"/>
    <mergeCell ref="BL8:BM9"/>
    <mergeCell ref="BN8:BO9"/>
    <mergeCell ref="BP8:BQ9"/>
    <mergeCell ref="BR8:BR9"/>
    <mergeCell ref="BS8:BS9"/>
    <mergeCell ref="AX8:AY9"/>
    <mergeCell ref="AZ8:BA9"/>
    <mergeCell ref="BB8:BC9"/>
    <mergeCell ref="BD8:BF9"/>
    <mergeCell ref="BG8:BJ9"/>
    <mergeCell ref="BK8:BK9"/>
    <mergeCell ref="AL8:AM9"/>
    <mergeCell ref="D28:T28"/>
    <mergeCell ref="A5:BK5"/>
    <mergeCell ref="BC2:BH2"/>
    <mergeCell ref="B1:D1"/>
    <mergeCell ref="B2:D2"/>
    <mergeCell ref="B3:D3"/>
    <mergeCell ref="BH3:BI3"/>
    <mergeCell ref="BC1:BH1"/>
    <mergeCell ref="AN8:AO9"/>
    <mergeCell ref="AP8:AQ9"/>
    <mergeCell ref="AR8:AS9"/>
    <mergeCell ref="AT8:AU9"/>
    <mergeCell ref="AV8:AW9"/>
    <mergeCell ref="AJ8:AK9"/>
    <mergeCell ref="N8:O9"/>
    <mergeCell ref="P8:Q9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O36"/>
  <sheetViews>
    <sheetView tabSelected="1" zoomScale="75" zoomScaleNormal="75" workbookViewId="0">
      <selection activeCell="AT12" sqref="AT12:AU13"/>
    </sheetView>
  </sheetViews>
  <sheetFormatPr defaultRowHeight="15"/>
  <cols>
    <col min="1" max="1" width="2.28515625" customWidth="1"/>
    <col min="2" max="2" width="16" customWidth="1"/>
    <col min="3" max="3" width="7.28515625" customWidth="1"/>
    <col min="4" max="4" width="6.28515625" customWidth="1"/>
    <col min="5" max="5" width="9.140625" customWidth="1"/>
    <col min="6" max="6" width="5" customWidth="1"/>
    <col min="7" max="7" width="8" customWidth="1"/>
    <col min="8" max="8" width="6" customWidth="1"/>
    <col min="9" max="9" width="8.7109375" customWidth="1"/>
    <col min="10" max="10" width="0" hidden="1" customWidth="1"/>
    <col min="11" max="11" width="11.42578125" hidden="1" customWidth="1"/>
    <col min="12" max="12" width="6.7109375" customWidth="1"/>
    <col min="13" max="13" width="9" customWidth="1"/>
    <col min="14" max="14" width="5.28515625" customWidth="1"/>
    <col min="15" max="15" width="7.5703125" customWidth="1"/>
    <col min="16" max="16" width="4.85546875" customWidth="1"/>
    <col min="17" max="17" width="7.7109375" customWidth="1"/>
    <col min="18" max="18" width="6" customWidth="1"/>
    <col min="19" max="19" width="8.85546875" customWidth="1"/>
    <col min="20" max="20" width="2" customWidth="1"/>
    <col min="21" max="21" width="7.7109375" customWidth="1"/>
    <col min="22" max="22" width="0" hidden="1" customWidth="1"/>
    <col min="23" max="23" width="10.85546875" hidden="1" customWidth="1"/>
    <col min="24" max="24" width="0" hidden="1" customWidth="1"/>
    <col min="25" max="25" width="11.28515625" hidden="1" customWidth="1"/>
    <col min="26" max="26" width="4.85546875" customWidth="1"/>
    <col min="27" max="27" width="7.7109375" customWidth="1"/>
    <col min="28" max="28" width="1.7109375" customWidth="1"/>
    <col min="29" max="29" width="8" customWidth="1"/>
    <col min="30" max="43" width="0" hidden="1" customWidth="1"/>
    <col min="44" max="44" width="1.7109375" customWidth="1"/>
    <col min="45" max="45" width="7.85546875" customWidth="1"/>
    <col min="46" max="46" width="3.7109375" customWidth="1"/>
    <col min="47" max="47" width="8" customWidth="1"/>
    <col min="48" max="48" width="2.42578125" customWidth="1"/>
    <col min="49" max="49" width="6.85546875" customWidth="1"/>
    <col min="50" max="50" width="2.140625" customWidth="1"/>
    <col min="51" max="51" width="8.7109375" customWidth="1"/>
    <col min="52" max="52" width="3" customWidth="1"/>
    <col min="53" max="53" width="8.7109375" customWidth="1"/>
    <col min="54" max="54" width="0" hidden="1" customWidth="1"/>
    <col min="55" max="55" width="11.140625" hidden="1" customWidth="1"/>
    <col min="56" max="56" width="6.28515625" customWidth="1"/>
    <col min="57" max="57" width="8.7109375" customWidth="1"/>
    <col min="58" max="58" width="2.42578125" customWidth="1"/>
    <col min="59" max="59" width="5.28515625" customWidth="1"/>
    <col min="60" max="60" width="7.7109375" customWidth="1"/>
    <col min="61" max="61" width="12.85546875" customWidth="1"/>
    <col min="62" max="62" width="4.28515625" customWidth="1"/>
    <col min="63" max="63" width="6.85546875" customWidth="1"/>
    <col min="64" max="64" width="10.28515625" customWidth="1"/>
    <col min="66" max="67" width="11.28515625" bestFit="1" customWidth="1"/>
  </cols>
  <sheetData>
    <row r="2" spans="1:64">
      <c r="L2" s="317" t="s">
        <v>119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</row>
    <row r="3" spans="1:64"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</row>
    <row r="4" spans="1:64" ht="0.75" customHeight="1">
      <c r="A4" s="167"/>
      <c r="B4" s="311"/>
      <c r="C4" s="311"/>
      <c r="D4" s="311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311"/>
      <c r="BF4" s="311"/>
      <c r="BG4" s="311"/>
      <c r="BH4" s="311"/>
      <c r="BI4" s="311"/>
      <c r="BJ4" s="311"/>
      <c r="BK4" s="311"/>
      <c r="BL4" s="167"/>
    </row>
    <row r="5" spans="1:64" ht="2.25" customHeight="1">
      <c r="A5" s="167"/>
      <c r="B5" s="311"/>
      <c r="C5" s="311"/>
      <c r="D5" s="311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311"/>
      <c r="BE5" s="311"/>
      <c r="BF5" s="311"/>
      <c r="BG5" s="311"/>
      <c r="BH5" s="311"/>
      <c r="BI5" s="311"/>
      <c r="BJ5" s="311"/>
      <c r="BK5" s="311"/>
      <c r="BL5" s="167"/>
    </row>
    <row r="6" spans="1:64" hidden="1">
      <c r="A6" s="167"/>
      <c r="B6" s="311"/>
      <c r="C6" s="311"/>
      <c r="D6" s="311"/>
      <c r="E6" s="311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263"/>
      <c r="BF6" s="263"/>
      <c r="BG6" s="263"/>
      <c r="BH6" s="262"/>
      <c r="BI6" s="262"/>
      <c r="BJ6" s="262"/>
      <c r="BK6" s="167"/>
      <c r="BL6" s="167"/>
    </row>
    <row r="7" spans="1:64" hidden="1">
      <c r="A7" s="167"/>
      <c r="B7" s="261"/>
      <c r="C7" s="261"/>
      <c r="D7" s="261"/>
      <c r="E7" s="261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263"/>
      <c r="BF7" s="263"/>
      <c r="BG7" s="263"/>
      <c r="BH7" s="262"/>
      <c r="BI7" s="262"/>
      <c r="BJ7" s="262"/>
      <c r="BK7" s="167"/>
      <c r="BL7" s="167"/>
    </row>
    <row r="8" spans="1:64">
      <c r="A8" s="167"/>
      <c r="B8" s="261"/>
      <c r="C8" s="261"/>
      <c r="D8" s="261"/>
      <c r="E8" s="261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263"/>
      <c r="BF8" s="263"/>
      <c r="BG8" s="263"/>
      <c r="BH8" s="262"/>
      <c r="BI8" s="262"/>
      <c r="BJ8" s="262"/>
      <c r="BK8" s="167"/>
      <c r="BL8" s="167"/>
    </row>
    <row r="9" spans="1:64">
      <c r="A9" s="311" t="s">
        <v>121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</row>
    <row r="10" spans="1:64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</row>
    <row r="11" spans="1:64">
      <c r="A11" s="312" t="s">
        <v>12</v>
      </c>
      <c r="B11" s="315" t="s">
        <v>17</v>
      </c>
      <c r="C11" s="316"/>
      <c r="D11" s="310" t="s">
        <v>106</v>
      </c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</row>
    <row r="12" spans="1:64" ht="15.6" customHeight="1">
      <c r="A12" s="313"/>
      <c r="B12" s="315"/>
      <c r="C12" s="316"/>
      <c r="D12" s="310" t="s">
        <v>14</v>
      </c>
      <c r="E12" s="310"/>
      <c r="F12" s="310" t="s">
        <v>0</v>
      </c>
      <c r="G12" s="310"/>
      <c r="H12" s="310" t="s">
        <v>19</v>
      </c>
      <c r="I12" s="310"/>
      <c r="J12" s="310" t="s">
        <v>86</v>
      </c>
      <c r="K12" s="310"/>
      <c r="L12" s="310" t="s">
        <v>1</v>
      </c>
      <c r="M12" s="310"/>
      <c r="N12" s="310" t="s">
        <v>101</v>
      </c>
      <c r="O12" s="310"/>
      <c r="P12" s="310" t="s">
        <v>100</v>
      </c>
      <c r="Q12" s="310"/>
      <c r="R12" s="310" t="s">
        <v>20</v>
      </c>
      <c r="S12" s="310"/>
      <c r="T12" s="310" t="s">
        <v>21</v>
      </c>
      <c r="U12" s="310"/>
      <c r="V12" s="310" t="s">
        <v>72</v>
      </c>
      <c r="W12" s="310"/>
      <c r="X12" s="310" t="s">
        <v>73</v>
      </c>
      <c r="Y12" s="310"/>
      <c r="Z12" s="306" t="s">
        <v>116</v>
      </c>
      <c r="AA12" s="307"/>
      <c r="AB12" s="310" t="s">
        <v>22</v>
      </c>
      <c r="AC12" s="310"/>
      <c r="AD12" s="310" t="s">
        <v>82</v>
      </c>
      <c r="AE12" s="310"/>
      <c r="AF12" s="310" t="s">
        <v>85</v>
      </c>
      <c r="AG12" s="310"/>
      <c r="AH12" s="310" t="s">
        <v>74</v>
      </c>
      <c r="AI12" s="310"/>
      <c r="AJ12" s="310" t="s">
        <v>75</v>
      </c>
      <c r="AK12" s="310"/>
      <c r="AL12" s="310" t="s">
        <v>77</v>
      </c>
      <c r="AM12" s="310"/>
      <c r="AN12" s="310" t="s">
        <v>84</v>
      </c>
      <c r="AO12" s="310"/>
      <c r="AP12" s="310" t="s">
        <v>83</v>
      </c>
      <c r="AQ12" s="310"/>
      <c r="AR12" s="310" t="s">
        <v>76</v>
      </c>
      <c r="AS12" s="310"/>
      <c r="AT12" s="310" t="s">
        <v>102</v>
      </c>
      <c r="AU12" s="310"/>
      <c r="AV12" s="310" t="s">
        <v>80</v>
      </c>
      <c r="AW12" s="310"/>
      <c r="AX12" s="310" t="s">
        <v>23</v>
      </c>
      <c r="AY12" s="310"/>
      <c r="AZ12" s="310" t="s">
        <v>24</v>
      </c>
      <c r="BA12" s="310"/>
      <c r="BB12" s="306" t="s">
        <v>78</v>
      </c>
      <c r="BC12" s="307"/>
      <c r="BD12" s="310" t="s">
        <v>25</v>
      </c>
      <c r="BE12" s="310"/>
      <c r="BF12" s="310" t="s">
        <v>81</v>
      </c>
      <c r="BG12" s="310"/>
      <c r="BH12" s="310"/>
      <c r="BI12" s="310" t="s">
        <v>118</v>
      </c>
      <c r="BJ12" s="310"/>
      <c r="BK12" s="310"/>
      <c r="BL12" s="310" t="s">
        <v>28</v>
      </c>
    </row>
    <row r="13" spans="1:64" ht="73.900000000000006" customHeight="1">
      <c r="A13" s="313"/>
      <c r="B13" s="315"/>
      <c r="C13" s="316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08"/>
      <c r="AA13" s="309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08"/>
      <c r="BC13" s="309"/>
      <c r="BD13" s="310"/>
      <c r="BE13" s="310"/>
      <c r="BF13" s="310"/>
      <c r="BG13" s="310"/>
      <c r="BH13" s="310"/>
      <c r="BI13" s="310"/>
      <c r="BJ13" s="310"/>
      <c r="BK13" s="310"/>
      <c r="BL13" s="310"/>
    </row>
    <row r="14" spans="1:64" ht="32.450000000000003" customHeight="1" thickBot="1">
      <c r="A14" s="314"/>
      <c r="B14" s="315"/>
      <c r="C14" s="168" t="s">
        <v>18</v>
      </c>
      <c r="D14" s="168" t="s">
        <v>3</v>
      </c>
      <c r="E14" s="168" t="s">
        <v>4</v>
      </c>
      <c r="F14" s="169" t="s">
        <v>5</v>
      </c>
      <c r="G14" s="168" t="s">
        <v>4</v>
      </c>
      <c r="H14" s="168" t="s">
        <v>15</v>
      </c>
      <c r="I14" s="168" t="s">
        <v>4</v>
      </c>
      <c r="J14" s="168" t="s">
        <v>15</v>
      </c>
      <c r="K14" s="168" t="s">
        <v>4</v>
      </c>
      <c r="L14" s="168" t="s">
        <v>3</v>
      </c>
      <c r="M14" s="168" t="s">
        <v>4</v>
      </c>
      <c r="N14" s="168" t="s">
        <v>3</v>
      </c>
      <c r="O14" s="168" t="s">
        <v>4</v>
      </c>
      <c r="P14" s="168" t="s">
        <v>3</v>
      </c>
      <c r="Q14" s="168" t="s">
        <v>4</v>
      </c>
      <c r="R14" s="168" t="s">
        <v>15</v>
      </c>
      <c r="S14" s="168" t="s">
        <v>4</v>
      </c>
      <c r="T14" s="169" t="s">
        <v>7</v>
      </c>
      <c r="U14" s="168" t="s">
        <v>4</v>
      </c>
      <c r="V14" s="169" t="s">
        <v>7</v>
      </c>
      <c r="W14" s="168" t="s">
        <v>4</v>
      </c>
      <c r="X14" s="168" t="s">
        <v>7</v>
      </c>
      <c r="Y14" s="168" t="s">
        <v>4</v>
      </c>
      <c r="Z14" s="168" t="s">
        <v>3</v>
      </c>
      <c r="AA14" s="168" t="s">
        <v>4</v>
      </c>
      <c r="AB14" s="169" t="s">
        <v>7</v>
      </c>
      <c r="AC14" s="168" t="s">
        <v>4</v>
      </c>
      <c r="AD14" s="168" t="s">
        <v>7</v>
      </c>
      <c r="AE14" s="168" t="s">
        <v>4</v>
      </c>
      <c r="AF14" s="168" t="s">
        <v>7</v>
      </c>
      <c r="AG14" s="168" t="s">
        <v>4</v>
      </c>
      <c r="AH14" s="168" t="s">
        <v>7</v>
      </c>
      <c r="AI14" s="168" t="s">
        <v>4</v>
      </c>
      <c r="AJ14" s="168" t="s">
        <v>7</v>
      </c>
      <c r="AK14" s="168" t="s">
        <v>4</v>
      </c>
      <c r="AL14" s="168" t="s">
        <v>7</v>
      </c>
      <c r="AM14" s="168" t="s">
        <v>4</v>
      </c>
      <c r="AN14" s="168" t="s">
        <v>7</v>
      </c>
      <c r="AO14" s="168" t="s">
        <v>4</v>
      </c>
      <c r="AP14" s="168" t="s">
        <v>7</v>
      </c>
      <c r="AQ14" s="168" t="s">
        <v>4</v>
      </c>
      <c r="AR14" s="168" t="s">
        <v>7</v>
      </c>
      <c r="AS14" s="168" t="s">
        <v>4</v>
      </c>
      <c r="AT14" s="168" t="s">
        <v>117</v>
      </c>
      <c r="AU14" s="168" t="s">
        <v>4</v>
      </c>
      <c r="AV14" s="168" t="s">
        <v>7</v>
      </c>
      <c r="AW14" s="168" t="s">
        <v>4</v>
      </c>
      <c r="AX14" s="169" t="s">
        <v>7</v>
      </c>
      <c r="AY14" s="168" t="s">
        <v>4</v>
      </c>
      <c r="AZ14" s="169" t="s">
        <v>8</v>
      </c>
      <c r="BA14" s="168" t="s">
        <v>4</v>
      </c>
      <c r="BB14" s="168" t="s">
        <v>3</v>
      </c>
      <c r="BC14" s="168" t="s">
        <v>4</v>
      </c>
      <c r="BD14" s="168" t="s">
        <v>3</v>
      </c>
      <c r="BE14" s="168" t="s">
        <v>4</v>
      </c>
      <c r="BF14" s="168"/>
      <c r="BG14" s="168" t="s">
        <v>3</v>
      </c>
      <c r="BH14" s="168" t="s">
        <v>4</v>
      </c>
      <c r="BI14" s="168" t="s">
        <v>7</v>
      </c>
      <c r="BJ14" s="168" t="s">
        <v>3</v>
      </c>
      <c r="BK14" s="168" t="s">
        <v>4</v>
      </c>
      <c r="BL14" s="168" t="s">
        <v>4</v>
      </c>
    </row>
    <row r="15" spans="1:64">
      <c r="A15" s="170"/>
      <c r="B15" s="171" t="s">
        <v>32</v>
      </c>
      <c r="C15" s="172"/>
      <c r="D15" s="173"/>
      <c r="E15" s="174"/>
      <c r="F15" s="175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174"/>
      <c r="V15" s="175"/>
      <c r="W15" s="174"/>
      <c r="X15" s="174"/>
      <c r="Y15" s="174"/>
      <c r="Z15" s="174"/>
      <c r="AA15" s="174"/>
      <c r="AB15" s="175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5"/>
      <c r="AY15" s="174"/>
      <c r="AZ15" s="175"/>
      <c r="BA15" s="174"/>
      <c r="BB15" s="174"/>
      <c r="BC15" s="174"/>
      <c r="BD15" s="174"/>
      <c r="BE15" s="174"/>
      <c r="BF15" s="174"/>
      <c r="BG15" s="174"/>
      <c r="BH15" s="174"/>
      <c r="BI15" s="174"/>
      <c r="BJ15" s="176"/>
      <c r="BK15" s="176"/>
      <c r="BL15" s="177"/>
    </row>
    <row r="16" spans="1:64">
      <c r="A16" s="178">
        <v>1</v>
      </c>
      <c r="B16" s="179" t="s">
        <v>87</v>
      </c>
      <c r="C16" s="180">
        <v>16490</v>
      </c>
      <c r="D16" s="181">
        <v>800</v>
      </c>
      <c r="E16" s="182">
        <v>471351.72</v>
      </c>
      <c r="F16" s="183">
        <v>0</v>
      </c>
      <c r="G16" s="183">
        <v>0</v>
      </c>
      <c r="H16" s="183">
        <v>100</v>
      </c>
      <c r="I16" s="184">
        <f>H16*999.3835</f>
        <v>99938.35</v>
      </c>
      <c r="J16" s="185">
        <v>0</v>
      </c>
      <c r="K16" s="184">
        <v>0</v>
      </c>
      <c r="L16" s="186">
        <v>2000</v>
      </c>
      <c r="M16" s="187">
        <v>612671.68999999994</v>
      </c>
      <c r="N16" s="188">
        <v>15.7</v>
      </c>
      <c r="O16" s="189">
        <v>683.36</v>
      </c>
      <c r="P16" s="190">
        <v>54.4</v>
      </c>
      <c r="Q16" s="191">
        <v>122458.22</v>
      </c>
      <c r="R16" s="186">
        <v>200</v>
      </c>
      <c r="S16" s="187">
        <v>332201.13</v>
      </c>
      <c r="T16" s="192">
        <v>1</v>
      </c>
      <c r="U16" s="187">
        <v>140606.10999999999</v>
      </c>
      <c r="V16" s="192">
        <v>0</v>
      </c>
      <c r="W16" s="193">
        <v>0</v>
      </c>
      <c r="X16" s="186">
        <v>0</v>
      </c>
      <c r="Y16" s="193">
        <v>0</v>
      </c>
      <c r="Z16" s="193">
        <v>0</v>
      </c>
      <c r="AA16" s="193">
        <v>0</v>
      </c>
      <c r="AB16" s="192">
        <v>1</v>
      </c>
      <c r="AC16" s="187">
        <v>169295.08</v>
      </c>
      <c r="AD16" s="190">
        <v>0</v>
      </c>
      <c r="AE16" s="190">
        <v>0</v>
      </c>
      <c r="AF16" s="190">
        <v>0</v>
      </c>
      <c r="AG16" s="190">
        <v>0</v>
      </c>
      <c r="AH16" s="190">
        <v>0</v>
      </c>
      <c r="AI16" s="194">
        <v>0</v>
      </c>
      <c r="AJ16" s="190">
        <v>0</v>
      </c>
      <c r="AK16" s="194">
        <v>0</v>
      </c>
      <c r="AL16" s="190">
        <v>0</v>
      </c>
      <c r="AM16" s="194">
        <v>0</v>
      </c>
      <c r="AN16" s="190">
        <v>0</v>
      </c>
      <c r="AO16" s="190">
        <v>0</v>
      </c>
      <c r="AP16" s="190">
        <v>0</v>
      </c>
      <c r="AQ16" s="194">
        <v>0</v>
      </c>
      <c r="AR16" s="195">
        <v>0</v>
      </c>
      <c r="AS16" s="190">
        <v>0</v>
      </c>
      <c r="AT16" s="195">
        <v>0</v>
      </c>
      <c r="AU16" s="190">
        <v>0</v>
      </c>
      <c r="AV16" s="195">
        <v>0</v>
      </c>
      <c r="AW16" s="190">
        <v>0</v>
      </c>
      <c r="AX16" s="195">
        <v>0</v>
      </c>
      <c r="AY16" s="183">
        <v>0</v>
      </c>
      <c r="AZ16" s="192">
        <v>15</v>
      </c>
      <c r="BA16" s="187">
        <v>158240.16</v>
      </c>
      <c r="BB16" s="196">
        <v>0</v>
      </c>
      <c r="BC16" s="186">
        <v>0</v>
      </c>
      <c r="BD16" s="186">
        <v>600</v>
      </c>
      <c r="BE16" s="197">
        <v>1353385.16</v>
      </c>
      <c r="BF16" s="257">
        <v>0</v>
      </c>
      <c r="BG16" s="198">
        <v>0</v>
      </c>
      <c r="BH16" s="198">
        <v>0</v>
      </c>
      <c r="BI16" s="208">
        <v>0</v>
      </c>
      <c r="BJ16" s="200">
        <v>0</v>
      </c>
      <c r="BK16" s="200">
        <v>0</v>
      </c>
      <c r="BL16" s="201">
        <f>E16+G16+I16+K16+M16+O16+Q16+S16+U16+W16+Y16+AC16+AE16+AG16+AI16+AK16+AM16+AO16+AQ16+AS16+AU16+AW16+AY16+BA16+BC16+BE16+BH16+BK16</f>
        <v>3460830.9799999995</v>
      </c>
    </row>
    <row r="17" spans="1:67">
      <c r="A17" s="178">
        <v>2</v>
      </c>
      <c r="B17" s="179" t="s">
        <v>88</v>
      </c>
      <c r="C17" s="202">
        <v>11589</v>
      </c>
      <c r="D17" s="203">
        <v>800</v>
      </c>
      <c r="E17" s="182">
        <v>474224.73</v>
      </c>
      <c r="F17" s="183">
        <v>243</v>
      </c>
      <c r="G17" s="204">
        <v>331816.55</v>
      </c>
      <c r="H17" s="205">
        <v>163</v>
      </c>
      <c r="I17" s="184">
        <f t="shared" ref="I17:I27" si="0">H17*999.3835</f>
        <v>162899.5105</v>
      </c>
      <c r="J17" s="185">
        <v>0</v>
      </c>
      <c r="K17" s="184">
        <v>0</v>
      </c>
      <c r="L17" s="199">
        <v>2000</v>
      </c>
      <c r="M17" s="187">
        <v>612671.68999999994</v>
      </c>
      <c r="N17" s="206">
        <v>0</v>
      </c>
      <c r="O17" s="189">
        <v>0</v>
      </c>
      <c r="P17" s="207">
        <v>173</v>
      </c>
      <c r="Q17" s="204">
        <v>342645.31</v>
      </c>
      <c r="R17" s="186">
        <v>210</v>
      </c>
      <c r="S17" s="187">
        <v>323207.73</v>
      </c>
      <c r="T17" s="208">
        <v>0</v>
      </c>
      <c r="U17" s="187">
        <v>0</v>
      </c>
      <c r="V17" s="192">
        <v>0</v>
      </c>
      <c r="W17" s="193">
        <f t="shared" ref="W17:W29" si="1">V17*2000</f>
        <v>0</v>
      </c>
      <c r="X17" s="186">
        <v>0</v>
      </c>
      <c r="Y17" s="193">
        <f t="shared" ref="Y17:Y29" si="2">X17*10000</f>
        <v>0</v>
      </c>
      <c r="Z17" s="193">
        <v>0</v>
      </c>
      <c r="AA17" s="193">
        <v>0</v>
      </c>
      <c r="AB17" s="208">
        <v>0</v>
      </c>
      <c r="AC17" s="209">
        <v>0</v>
      </c>
      <c r="AD17" s="210">
        <v>0</v>
      </c>
      <c r="AE17" s="210">
        <v>0</v>
      </c>
      <c r="AF17" s="210">
        <v>0</v>
      </c>
      <c r="AG17" s="211">
        <v>0</v>
      </c>
      <c r="AH17" s="210">
        <v>0</v>
      </c>
      <c r="AI17" s="211">
        <f>AH17*30000</f>
        <v>0</v>
      </c>
      <c r="AJ17" s="210">
        <v>0</v>
      </c>
      <c r="AK17" s="211">
        <v>0</v>
      </c>
      <c r="AL17" s="210">
        <v>0</v>
      </c>
      <c r="AM17" s="210">
        <v>0</v>
      </c>
      <c r="AN17" s="210">
        <v>0</v>
      </c>
      <c r="AO17" s="210">
        <v>0</v>
      </c>
      <c r="AP17" s="210">
        <v>0</v>
      </c>
      <c r="AQ17" s="211">
        <v>0</v>
      </c>
      <c r="AR17" s="212">
        <v>2</v>
      </c>
      <c r="AS17" s="213">
        <v>111896.64</v>
      </c>
      <c r="AT17" s="212">
        <v>16</v>
      </c>
      <c r="AU17" s="213">
        <v>157353.59</v>
      </c>
      <c r="AV17" s="212">
        <v>0</v>
      </c>
      <c r="AW17" s="210">
        <v>0</v>
      </c>
      <c r="AX17" s="214">
        <v>1</v>
      </c>
      <c r="AY17" s="204">
        <v>421319.06</v>
      </c>
      <c r="AZ17" s="208">
        <v>20</v>
      </c>
      <c r="BA17" s="182">
        <v>133830.26999999999</v>
      </c>
      <c r="BB17" s="215">
        <v>0</v>
      </c>
      <c r="BC17" s="216">
        <v>0</v>
      </c>
      <c r="BD17" s="199">
        <v>320</v>
      </c>
      <c r="BE17" s="197">
        <v>706282.81</v>
      </c>
      <c r="BF17" s="199" t="s">
        <v>103</v>
      </c>
      <c r="BG17" s="199">
        <v>20</v>
      </c>
      <c r="BH17" s="197">
        <v>75243.070000000007</v>
      </c>
      <c r="BI17" s="258">
        <v>0</v>
      </c>
      <c r="BJ17" s="218">
        <v>0</v>
      </c>
      <c r="BK17" s="218">
        <v>0</v>
      </c>
      <c r="BL17" s="201">
        <f>BH17+BE17+BA17+AY17+AU17+AS17+S17+Q17+M17+I17+G17+E17</f>
        <v>3853390.9604999996</v>
      </c>
    </row>
    <row r="18" spans="1:67">
      <c r="A18" s="178">
        <v>3</v>
      </c>
      <c r="B18" s="179" t="s">
        <v>89</v>
      </c>
      <c r="C18" s="219">
        <v>4913</v>
      </c>
      <c r="D18" s="203">
        <v>300</v>
      </c>
      <c r="E18" s="182">
        <v>177834.28</v>
      </c>
      <c r="F18" s="183">
        <v>144</v>
      </c>
      <c r="G18" s="204">
        <v>230019.15</v>
      </c>
      <c r="H18" s="205">
        <v>100</v>
      </c>
      <c r="I18" s="184">
        <f t="shared" si="0"/>
        <v>99938.35</v>
      </c>
      <c r="J18" s="185">
        <v>0</v>
      </c>
      <c r="K18" s="184">
        <v>0</v>
      </c>
      <c r="L18" s="199">
        <v>2300</v>
      </c>
      <c r="M18" s="187">
        <v>704572.5</v>
      </c>
      <c r="N18" s="206">
        <v>0</v>
      </c>
      <c r="O18" s="189">
        <v>0</v>
      </c>
      <c r="P18" s="207">
        <v>117</v>
      </c>
      <c r="Q18" s="204">
        <v>239317.04</v>
      </c>
      <c r="R18" s="186">
        <v>213</v>
      </c>
      <c r="S18" s="187">
        <v>327825.03000000003</v>
      </c>
      <c r="T18" s="208">
        <v>0</v>
      </c>
      <c r="U18" s="220">
        <v>0</v>
      </c>
      <c r="V18" s="192">
        <v>0</v>
      </c>
      <c r="W18" s="193">
        <v>0</v>
      </c>
      <c r="X18" s="186">
        <v>0</v>
      </c>
      <c r="Y18" s="193">
        <f t="shared" si="2"/>
        <v>0</v>
      </c>
      <c r="Z18" s="193">
        <v>0</v>
      </c>
      <c r="AA18" s="193">
        <v>0</v>
      </c>
      <c r="AB18" s="208">
        <v>0</v>
      </c>
      <c r="AC18" s="209">
        <v>0</v>
      </c>
      <c r="AD18" s="210">
        <v>0</v>
      </c>
      <c r="AE18" s="210">
        <v>0</v>
      </c>
      <c r="AF18" s="210">
        <v>0</v>
      </c>
      <c r="AG18" s="210">
        <v>0</v>
      </c>
      <c r="AH18" s="210">
        <v>0</v>
      </c>
      <c r="AI18" s="210">
        <v>0</v>
      </c>
      <c r="AJ18" s="210">
        <v>0</v>
      </c>
      <c r="AK18" s="211">
        <v>0</v>
      </c>
      <c r="AL18" s="210">
        <v>0</v>
      </c>
      <c r="AM18" s="211">
        <v>0</v>
      </c>
      <c r="AN18" s="211">
        <v>0</v>
      </c>
      <c r="AO18" s="211">
        <v>0</v>
      </c>
      <c r="AP18" s="210">
        <v>0</v>
      </c>
      <c r="AQ18" s="210">
        <v>0</v>
      </c>
      <c r="AR18" s="212">
        <v>0</v>
      </c>
      <c r="AS18" s="221">
        <v>0</v>
      </c>
      <c r="AT18" s="212">
        <v>0</v>
      </c>
      <c r="AU18" s="210">
        <v>0</v>
      </c>
      <c r="AV18" s="212">
        <v>0</v>
      </c>
      <c r="AW18" s="210">
        <v>0</v>
      </c>
      <c r="AX18" s="214">
        <v>1</v>
      </c>
      <c r="AY18" s="204">
        <v>318574.48</v>
      </c>
      <c r="AZ18" s="208">
        <v>10</v>
      </c>
      <c r="BA18" s="182">
        <v>133540.07999999999</v>
      </c>
      <c r="BB18" s="215">
        <v>0</v>
      </c>
      <c r="BC18" s="216">
        <v>0</v>
      </c>
      <c r="BD18" s="199">
        <v>160</v>
      </c>
      <c r="BE18" s="197">
        <v>375142.6</v>
      </c>
      <c r="BF18" s="199" t="s">
        <v>103</v>
      </c>
      <c r="BG18" s="199">
        <v>10</v>
      </c>
      <c r="BH18" s="197">
        <v>37621.53</v>
      </c>
      <c r="BI18" s="208">
        <v>0</v>
      </c>
      <c r="BJ18" s="200">
        <v>0</v>
      </c>
      <c r="BK18" s="200">
        <v>0</v>
      </c>
      <c r="BL18" s="201">
        <f t="shared" ref="BL18:BL25" si="3">E18+G18+I18+K18+M18+O18+Q18+S18+U18+W18+Y18+AC18+AE18+AG18+AI18+AK18+AM18+AO18+AQ18+AS18+AU18+AW18+AY18+BA18+BC18+BE18+BH18+BK18</f>
        <v>2644385.04</v>
      </c>
      <c r="BN18" s="166"/>
      <c r="BO18" s="166"/>
    </row>
    <row r="19" spans="1:67">
      <c r="A19" s="178">
        <v>4</v>
      </c>
      <c r="B19" s="179" t="s">
        <v>90</v>
      </c>
      <c r="C19" s="219">
        <v>5445</v>
      </c>
      <c r="D19" s="222">
        <v>500</v>
      </c>
      <c r="E19" s="182">
        <v>296390.44</v>
      </c>
      <c r="F19" s="183">
        <v>0</v>
      </c>
      <c r="G19" s="205">
        <v>0</v>
      </c>
      <c r="H19" s="205">
        <v>100</v>
      </c>
      <c r="I19" s="184">
        <f t="shared" si="0"/>
        <v>99938.35</v>
      </c>
      <c r="J19" s="223">
        <v>0</v>
      </c>
      <c r="K19" s="224">
        <f t="shared" ref="K19:K28" si="4">J19*815</f>
        <v>0</v>
      </c>
      <c r="L19" s="199">
        <v>2500</v>
      </c>
      <c r="M19" s="187">
        <v>765839.66</v>
      </c>
      <c r="N19" s="206">
        <v>0</v>
      </c>
      <c r="O19" s="225">
        <v>0</v>
      </c>
      <c r="P19" s="207">
        <v>89.1</v>
      </c>
      <c r="Q19" s="204">
        <v>252156.48</v>
      </c>
      <c r="R19" s="186">
        <v>120</v>
      </c>
      <c r="S19" s="187">
        <v>184656.55</v>
      </c>
      <c r="T19" s="208">
        <v>1</v>
      </c>
      <c r="U19" s="187">
        <v>31180.91</v>
      </c>
      <c r="V19" s="192">
        <v>0</v>
      </c>
      <c r="W19" s="193">
        <v>0</v>
      </c>
      <c r="X19" s="186">
        <v>0</v>
      </c>
      <c r="Y19" s="193">
        <v>0</v>
      </c>
      <c r="Z19" s="193">
        <v>0</v>
      </c>
      <c r="AA19" s="193">
        <v>0</v>
      </c>
      <c r="AB19" s="208">
        <v>1</v>
      </c>
      <c r="AC19" s="197">
        <v>82973.259999999995</v>
      </c>
      <c r="AD19" s="210">
        <v>0</v>
      </c>
      <c r="AE19" s="210">
        <v>0</v>
      </c>
      <c r="AF19" s="210">
        <v>0</v>
      </c>
      <c r="AG19" s="210">
        <v>0</v>
      </c>
      <c r="AH19" s="210">
        <v>0</v>
      </c>
      <c r="AI19" s="210">
        <v>0</v>
      </c>
      <c r="AJ19" s="210">
        <v>0</v>
      </c>
      <c r="AK19" s="210">
        <v>0</v>
      </c>
      <c r="AL19" s="210">
        <v>0</v>
      </c>
      <c r="AM19" s="210">
        <v>0</v>
      </c>
      <c r="AN19" s="210">
        <v>0</v>
      </c>
      <c r="AO19" s="210">
        <v>0</v>
      </c>
      <c r="AP19" s="210">
        <v>0</v>
      </c>
      <c r="AQ19" s="210">
        <v>0</v>
      </c>
      <c r="AR19" s="212">
        <v>0</v>
      </c>
      <c r="AS19" s="221">
        <v>0</v>
      </c>
      <c r="AT19" s="212">
        <v>0</v>
      </c>
      <c r="AU19" s="210">
        <v>0</v>
      </c>
      <c r="AV19" s="212">
        <v>0</v>
      </c>
      <c r="AW19" s="210">
        <v>0</v>
      </c>
      <c r="AX19" s="214">
        <v>1</v>
      </c>
      <c r="AY19" s="204">
        <v>108458.9</v>
      </c>
      <c r="AZ19" s="208">
        <v>8</v>
      </c>
      <c r="BA19" s="182">
        <v>68726.559999999998</v>
      </c>
      <c r="BB19" s="215">
        <v>0</v>
      </c>
      <c r="BC19" s="226">
        <v>0</v>
      </c>
      <c r="BD19" s="199">
        <v>210</v>
      </c>
      <c r="BE19" s="197">
        <v>484768.92</v>
      </c>
      <c r="BF19" s="208">
        <v>0</v>
      </c>
      <c r="BG19" s="199">
        <v>0</v>
      </c>
      <c r="BH19" s="197">
        <f t="shared" ref="BH19:BH28" si="5">BF19*2400</f>
        <v>0</v>
      </c>
      <c r="BI19" s="258">
        <v>0</v>
      </c>
      <c r="BJ19" s="218">
        <v>0</v>
      </c>
      <c r="BK19" s="218">
        <v>0</v>
      </c>
      <c r="BL19" s="201">
        <f t="shared" si="3"/>
        <v>2375090.0300000003</v>
      </c>
    </row>
    <row r="20" spans="1:67">
      <c r="A20" s="178">
        <v>5</v>
      </c>
      <c r="B20" s="179" t="s">
        <v>91</v>
      </c>
      <c r="C20" s="219">
        <v>10394</v>
      </c>
      <c r="D20" s="222">
        <v>400</v>
      </c>
      <c r="E20" s="182">
        <v>237112.37</v>
      </c>
      <c r="F20" s="183">
        <v>0</v>
      </c>
      <c r="G20" s="205">
        <v>0</v>
      </c>
      <c r="H20" s="227">
        <v>90</v>
      </c>
      <c r="I20" s="184">
        <f t="shared" si="0"/>
        <v>89944.514999999999</v>
      </c>
      <c r="J20" s="223">
        <v>0</v>
      </c>
      <c r="K20" s="224">
        <f t="shared" si="4"/>
        <v>0</v>
      </c>
      <c r="L20" s="199">
        <v>2000</v>
      </c>
      <c r="M20" s="187">
        <v>612671.68999999994</v>
      </c>
      <c r="N20" s="206">
        <v>0</v>
      </c>
      <c r="O20" s="225">
        <f t="shared" ref="O20:O29" si="6">N20*2000</f>
        <v>0</v>
      </c>
      <c r="P20" s="207">
        <v>0</v>
      </c>
      <c r="Q20" s="205">
        <f t="shared" ref="Q20:Q28" si="7">P20*2383</f>
        <v>0</v>
      </c>
      <c r="R20" s="186">
        <v>0</v>
      </c>
      <c r="S20" s="187">
        <f t="shared" ref="S20" si="8">R20*1300</f>
        <v>0</v>
      </c>
      <c r="T20" s="208">
        <v>0</v>
      </c>
      <c r="U20" s="220">
        <v>0</v>
      </c>
      <c r="V20" s="192">
        <v>0</v>
      </c>
      <c r="W20" s="193">
        <v>0</v>
      </c>
      <c r="X20" s="186">
        <v>0</v>
      </c>
      <c r="Y20" s="193">
        <v>0</v>
      </c>
      <c r="Z20" s="193">
        <v>0</v>
      </c>
      <c r="AA20" s="193">
        <v>0</v>
      </c>
      <c r="AB20" s="208">
        <v>0</v>
      </c>
      <c r="AC20" s="209">
        <v>0</v>
      </c>
      <c r="AD20" s="210">
        <v>0</v>
      </c>
      <c r="AE20" s="210">
        <v>0</v>
      </c>
      <c r="AF20" s="210">
        <v>0</v>
      </c>
      <c r="AG20" s="210">
        <v>0</v>
      </c>
      <c r="AH20" s="210">
        <v>0</v>
      </c>
      <c r="AI20" s="211">
        <v>0</v>
      </c>
      <c r="AJ20" s="210">
        <v>0</v>
      </c>
      <c r="AK20" s="211">
        <v>0</v>
      </c>
      <c r="AL20" s="210">
        <v>0</v>
      </c>
      <c r="AM20" s="210">
        <v>0</v>
      </c>
      <c r="AN20" s="210">
        <v>0</v>
      </c>
      <c r="AO20" s="211">
        <v>0</v>
      </c>
      <c r="AP20" s="210">
        <v>0</v>
      </c>
      <c r="AQ20" s="211">
        <v>0</v>
      </c>
      <c r="AR20" s="212">
        <v>0</v>
      </c>
      <c r="AS20" s="221">
        <v>0</v>
      </c>
      <c r="AT20" s="212">
        <v>0</v>
      </c>
      <c r="AU20" s="210">
        <v>0</v>
      </c>
      <c r="AV20" s="212">
        <v>0</v>
      </c>
      <c r="AW20" s="210">
        <v>0</v>
      </c>
      <c r="AX20" s="214">
        <v>1</v>
      </c>
      <c r="AY20" s="204">
        <v>216858.9</v>
      </c>
      <c r="AZ20" s="208">
        <v>8</v>
      </c>
      <c r="BA20" s="182">
        <v>68257.23</v>
      </c>
      <c r="BB20" s="215">
        <v>0</v>
      </c>
      <c r="BC20" s="216">
        <v>0</v>
      </c>
      <c r="BD20" s="199">
        <v>182</v>
      </c>
      <c r="BE20" s="197">
        <v>385746.15</v>
      </c>
      <c r="BF20" s="199" t="s">
        <v>103</v>
      </c>
      <c r="BG20" s="199">
        <v>10</v>
      </c>
      <c r="BH20" s="197">
        <v>34026.660000000003</v>
      </c>
      <c r="BI20" s="208">
        <v>0</v>
      </c>
      <c r="BJ20" s="200">
        <v>0</v>
      </c>
      <c r="BK20" s="200">
        <v>0</v>
      </c>
      <c r="BL20" s="201">
        <f t="shared" si="3"/>
        <v>1644617.5149999999</v>
      </c>
    </row>
    <row r="21" spans="1:67" ht="21.6" customHeight="1">
      <c r="A21" s="178">
        <v>6</v>
      </c>
      <c r="B21" s="260" t="s">
        <v>104</v>
      </c>
      <c r="C21" s="202">
        <v>7390</v>
      </c>
      <c r="D21" s="222">
        <v>400</v>
      </c>
      <c r="E21" s="182">
        <v>237112.37</v>
      </c>
      <c r="F21" s="183">
        <v>0</v>
      </c>
      <c r="G21" s="205">
        <v>0</v>
      </c>
      <c r="H21" s="227">
        <v>100</v>
      </c>
      <c r="I21" s="184">
        <f t="shared" si="0"/>
        <v>99938.35</v>
      </c>
      <c r="J21" s="223">
        <v>0</v>
      </c>
      <c r="K21" s="224">
        <f t="shared" si="4"/>
        <v>0</v>
      </c>
      <c r="L21" s="199">
        <v>2700</v>
      </c>
      <c r="M21" s="187">
        <v>827106.78</v>
      </c>
      <c r="N21" s="206">
        <v>0</v>
      </c>
      <c r="O21" s="225">
        <f t="shared" si="6"/>
        <v>0</v>
      </c>
      <c r="P21" s="207">
        <v>0</v>
      </c>
      <c r="Q21" s="205">
        <f t="shared" si="7"/>
        <v>0</v>
      </c>
      <c r="R21" s="186">
        <v>180</v>
      </c>
      <c r="S21" s="187">
        <v>276984.8</v>
      </c>
      <c r="T21" s="208">
        <v>0</v>
      </c>
      <c r="U21" s="220">
        <v>0</v>
      </c>
      <c r="V21" s="192">
        <v>0</v>
      </c>
      <c r="W21" s="186">
        <f t="shared" si="1"/>
        <v>0</v>
      </c>
      <c r="X21" s="186">
        <v>0</v>
      </c>
      <c r="Y21" s="186">
        <f t="shared" si="2"/>
        <v>0</v>
      </c>
      <c r="Z21" s="186">
        <v>0</v>
      </c>
      <c r="AA21" s="186">
        <v>0</v>
      </c>
      <c r="AB21" s="208">
        <v>0</v>
      </c>
      <c r="AC21" s="209">
        <v>0</v>
      </c>
      <c r="AD21" s="210">
        <v>0</v>
      </c>
      <c r="AE21" s="210">
        <v>0</v>
      </c>
      <c r="AF21" s="210">
        <v>0</v>
      </c>
      <c r="AG21" s="210">
        <v>0</v>
      </c>
      <c r="AH21" s="210">
        <v>0</v>
      </c>
      <c r="AI21" s="210">
        <v>0</v>
      </c>
      <c r="AJ21" s="210">
        <v>0</v>
      </c>
      <c r="AK21" s="210">
        <v>0</v>
      </c>
      <c r="AL21" s="210">
        <v>0</v>
      </c>
      <c r="AM21" s="210">
        <v>0</v>
      </c>
      <c r="AN21" s="210">
        <v>0</v>
      </c>
      <c r="AO21" s="210">
        <v>0</v>
      </c>
      <c r="AP21" s="210">
        <v>0</v>
      </c>
      <c r="AQ21" s="210">
        <v>0</v>
      </c>
      <c r="AR21" s="212">
        <v>0</v>
      </c>
      <c r="AS21" s="221">
        <v>0</v>
      </c>
      <c r="AT21" s="212">
        <v>1</v>
      </c>
      <c r="AU21" s="211">
        <v>110932.53</v>
      </c>
      <c r="AV21" s="212">
        <v>0</v>
      </c>
      <c r="AW21" s="210">
        <v>0</v>
      </c>
      <c r="AX21" s="214">
        <v>0</v>
      </c>
      <c r="AY21" s="204">
        <v>0</v>
      </c>
      <c r="AZ21" s="208">
        <v>17</v>
      </c>
      <c r="BA21" s="182">
        <v>157657.49</v>
      </c>
      <c r="BB21" s="215">
        <v>0</v>
      </c>
      <c r="BC21" s="216">
        <v>0</v>
      </c>
      <c r="BD21" s="199">
        <v>135</v>
      </c>
      <c r="BE21" s="197">
        <v>292604.45</v>
      </c>
      <c r="BF21" s="199" t="s">
        <v>103</v>
      </c>
      <c r="BG21" s="199">
        <v>14</v>
      </c>
      <c r="BH21" s="197">
        <v>46321.3</v>
      </c>
      <c r="BI21" s="208">
        <v>0</v>
      </c>
      <c r="BJ21" s="200">
        <v>0</v>
      </c>
      <c r="BK21" s="200">
        <v>0</v>
      </c>
      <c r="BL21" s="201">
        <f t="shared" si="3"/>
        <v>2048658.07</v>
      </c>
    </row>
    <row r="22" spans="1:67">
      <c r="A22" s="178">
        <v>7</v>
      </c>
      <c r="B22" s="179" t="s">
        <v>92</v>
      </c>
      <c r="C22" s="219">
        <v>3616</v>
      </c>
      <c r="D22" s="222">
        <v>250</v>
      </c>
      <c r="E22" s="182">
        <v>148195.23000000001</v>
      </c>
      <c r="F22" s="183">
        <v>0</v>
      </c>
      <c r="G22" s="205">
        <v>0</v>
      </c>
      <c r="H22" s="227">
        <v>178</v>
      </c>
      <c r="I22" s="184">
        <v>164855.15</v>
      </c>
      <c r="J22" s="223">
        <v>0</v>
      </c>
      <c r="K22" s="224">
        <v>0</v>
      </c>
      <c r="L22" s="199">
        <v>1200</v>
      </c>
      <c r="M22" s="187">
        <v>367603.01</v>
      </c>
      <c r="N22" s="206">
        <v>0</v>
      </c>
      <c r="O22" s="225">
        <f t="shared" si="6"/>
        <v>0</v>
      </c>
      <c r="P22" s="207">
        <v>0</v>
      </c>
      <c r="Q22" s="205">
        <v>0</v>
      </c>
      <c r="R22" s="186">
        <v>150</v>
      </c>
      <c r="S22" s="187">
        <v>230862.72</v>
      </c>
      <c r="T22" s="208">
        <v>2</v>
      </c>
      <c r="U22" s="187">
        <v>72556.11</v>
      </c>
      <c r="V22" s="192">
        <v>0</v>
      </c>
      <c r="W22" s="186">
        <f t="shared" si="1"/>
        <v>0</v>
      </c>
      <c r="X22" s="186">
        <v>0</v>
      </c>
      <c r="Y22" s="186">
        <f t="shared" si="2"/>
        <v>0</v>
      </c>
      <c r="Z22" s="186">
        <v>0</v>
      </c>
      <c r="AA22" s="186">
        <v>0</v>
      </c>
      <c r="AB22" s="208">
        <v>0</v>
      </c>
      <c r="AC22" s="209">
        <v>0</v>
      </c>
      <c r="AD22" s="210">
        <v>0</v>
      </c>
      <c r="AE22" s="210">
        <v>0</v>
      </c>
      <c r="AF22" s="210">
        <v>0</v>
      </c>
      <c r="AG22" s="210">
        <v>0</v>
      </c>
      <c r="AH22" s="210">
        <v>0</v>
      </c>
      <c r="AI22" s="210">
        <v>0</v>
      </c>
      <c r="AJ22" s="210">
        <v>0</v>
      </c>
      <c r="AK22" s="210">
        <v>0</v>
      </c>
      <c r="AL22" s="210">
        <v>0</v>
      </c>
      <c r="AM22" s="210">
        <v>0</v>
      </c>
      <c r="AN22" s="210">
        <v>0</v>
      </c>
      <c r="AO22" s="210">
        <v>0</v>
      </c>
      <c r="AP22" s="210">
        <v>0</v>
      </c>
      <c r="AQ22" s="210">
        <v>0</v>
      </c>
      <c r="AR22" s="212">
        <v>0</v>
      </c>
      <c r="AS22" s="221">
        <v>0</v>
      </c>
      <c r="AT22" s="212">
        <v>0</v>
      </c>
      <c r="AU22" s="210">
        <v>0</v>
      </c>
      <c r="AV22" s="212">
        <v>0</v>
      </c>
      <c r="AW22" s="210">
        <v>0</v>
      </c>
      <c r="AX22" s="214">
        <v>1</v>
      </c>
      <c r="AY22" s="204">
        <v>257750.75</v>
      </c>
      <c r="AZ22" s="208">
        <v>17</v>
      </c>
      <c r="BA22" s="182">
        <v>170227.11</v>
      </c>
      <c r="BB22" s="215">
        <v>0</v>
      </c>
      <c r="BC22" s="226">
        <v>0</v>
      </c>
      <c r="BD22" s="199">
        <v>120</v>
      </c>
      <c r="BE22" s="197">
        <v>225325.66</v>
      </c>
      <c r="BF22" s="208">
        <v>0</v>
      </c>
      <c r="BG22" s="199">
        <v>0</v>
      </c>
      <c r="BH22" s="209">
        <f t="shared" si="5"/>
        <v>0</v>
      </c>
      <c r="BI22" s="258">
        <v>0</v>
      </c>
      <c r="BJ22" s="218">
        <v>0</v>
      </c>
      <c r="BK22" s="218">
        <v>0</v>
      </c>
      <c r="BL22" s="201">
        <f t="shared" si="3"/>
        <v>1637375.74</v>
      </c>
    </row>
    <row r="23" spans="1:67">
      <c r="A23" s="178">
        <v>8</v>
      </c>
      <c r="B23" s="179" t="s">
        <v>93</v>
      </c>
      <c r="C23" s="219">
        <v>3806</v>
      </c>
      <c r="D23" s="203">
        <v>335</v>
      </c>
      <c r="E23" s="182">
        <v>198581.61</v>
      </c>
      <c r="F23" s="183">
        <v>0</v>
      </c>
      <c r="G23" s="205">
        <v>0</v>
      </c>
      <c r="H23" s="205">
        <v>264</v>
      </c>
      <c r="I23" s="184">
        <v>286501.21999999997</v>
      </c>
      <c r="J23" s="223">
        <v>0</v>
      </c>
      <c r="K23" s="224">
        <v>0</v>
      </c>
      <c r="L23" s="199">
        <v>1200</v>
      </c>
      <c r="M23" s="187">
        <v>367603.03</v>
      </c>
      <c r="N23" s="206">
        <v>0</v>
      </c>
      <c r="O23" s="189">
        <v>0</v>
      </c>
      <c r="P23" s="207">
        <v>0</v>
      </c>
      <c r="Q23" s="228">
        <v>0</v>
      </c>
      <c r="R23" s="186">
        <v>110</v>
      </c>
      <c r="S23" s="187">
        <v>169299.34</v>
      </c>
      <c r="T23" s="208">
        <v>0</v>
      </c>
      <c r="U23" s="186">
        <v>0</v>
      </c>
      <c r="V23" s="192">
        <v>0</v>
      </c>
      <c r="W23" s="193">
        <v>0</v>
      </c>
      <c r="X23" s="186">
        <v>0</v>
      </c>
      <c r="Y23" s="193">
        <v>0</v>
      </c>
      <c r="Z23" s="193">
        <v>0</v>
      </c>
      <c r="AA23" s="193">
        <v>0</v>
      </c>
      <c r="AB23" s="208">
        <v>1</v>
      </c>
      <c r="AC23" s="197">
        <v>496827.98</v>
      </c>
      <c r="AD23" s="211">
        <v>0</v>
      </c>
      <c r="AE23" s="211">
        <v>0</v>
      </c>
      <c r="AF23" s="210">
        <v>0</v>
      </c>
      <c r="AG23" s="211">
        <v>0</v>
      </c>
      <c r="AH23" s="210">
        <v>0</v>
      </c>
      <c r="AI23" s="210">
        <v>0</v>
      </c>
      <c r="AJ23" s="210">
        <v>0</v>
      </c>
      <c r="AK23" s="210">
        <v>0</v>
      </c>
      <c r="AL23" s="210">
        <v>0</v>
      </c>
      <c r="AM23" s="210">
        <v>0</v>
      </c>
      <c r="AN23" s="210">
        <v>0</v>
      </c>
      <c r="AO23" s="210">
        <v>0</v>
      </c>
      <c r="AP23" s="210">
        <v>0</v>
      </c>
      <c r="AQ23" s="210">
        <v>0</v>
      </c>
      <c r="AR23" s="212">
        <v>3</v>
      </c>
      <c r="AS23" s="213">
        <v>170122.32</v>
      </c>
      <c r="AT23" s="212"/>
      <c r="AU23" s="211"/>
      <c r="AV23" s="212">
        <v>3</v>
      </c>
      <c r="AW23" s="213">
        <v>23912.19</v>
      </c>
      <c r="AX23" s="214">
        <v>1</v>
      </c>
      <c r="AY23" s="204">
        <v>79780.399999999994</v>
      </c>
      <c r="AZ23" s="208">
        <v>20</v>
      </c>
      <c r="BA23" s="182">
        <v>133830.26999999999</v>
      </c>
      <c r="BB23" s="215">
        <v>0</v>
      </c>
      <c r="BC23" s="226">
        <v>0</v>
      </c>
      <c r="BD23" s="199">
        <v>600</v>
      </c>
      <c r="BE23" s="197">
        <v>1328354.6399999999</v>
      </c>
      <c r="BF23" s="199" t="s">
        <v>103</v>
      </c>
      <c r="BG23" s="199">
        <v>45</v>
      </c>
      <c r="BH23" s="197">
        <v>174143.73</v>
      </c>
      <c r="BI23" s="258">
        <v>0</v>
      </c>
      <c r="BJ23" s="218">
        <v>0</v>
      </c>
      <c r="BK23" s="218">
        <v>0</v>
      </c>
      <c r="BL23" s="201">
        <f t="shared" si="3"/>
        <v>3428956.73</v>
      </c>
    </row>
    <row r="24" spans="1:67">
      <c r="A24" s="178">
        <v>9</v>
      </c>
      <c r="B24" s="179" t="s">
        <v>94</v>
      </c>
      <c r="C24" s="219">
        <v>4903</v>
      </c>
      <c r="D24" s="222">
        <v>400</v>
      </c>
      <c r="E24" s="182">
        <v>237112.37</v>
      </c>
      <c r="F24" s="183">
        <v>0</v>
      </c>
      <c r="G24" s="205">
        <v>0</v>
      </c>
      <c r="H24" s="210">
        <v>100</v>
      </c>
      <c r="I24" s="184">
        <f t="shared" si="0"/>
        <v>99938.35</v>
      </c>
      <c r="J24" s="229">
        <v>0</v>
      </c>
      <c r="K24" s="224">
        <v>0</v>
      </c>
      <c r="L24" s="199">
        <v>900</v>
      </c>
      <c r="M24" s="187">
        <v>262807.32</v>
      </c>
      <c r="N24" s="206">
        <v>155</v>
      </c>
      <c r="O24" s="189">
        <v>277255.94</v>
      </c>
      <c r="P24" s="207">
        <v>0</v>
      </c>
      <c r="Q24" s="205">
        <f t="shared" si="7"/>
        <v>0</v>
      </c>
      <c r="R24" s="186">
        <v>110</v>
      </c>
      <c r="S24" s="187">
        <v>169299.34</v>
      </c>
      <c r="T24" s="208">
        <v>0</v>
      </c>
      <c r="U24" s="186">
        <v>0</v>
      </c>
      <c r="V24" s="192">
        <v>0</v>
      </c>
      <c r="W24" s="193">
        <v>0</v>
      </c>
      <c r="X24" s="186">
        <v>0</v>
      </c>
      <c r="Y24" s="193">
        <v>0</v>
      </c>
      <c r="Z24" s="193">
        <v>0</v>
      </c>
      <c r="AA24" s="193">
        <v>0</v>
      </c>
      <c r="AB24" s="208">
        <v>0</v>
      </c>
      <c r="AC24" s="209">
        <v>0</v>
      </c>
      <c r="AD24" s="210">
        <v>0</v>
      </c>
      <c r="AE24" s="210">
        <v>0</v>
      </c>
      <c r="AF24" s="210">
        <v>0</v>
      </c>
      <c r="AG24" s="210">
        <v>0</v>
      </c>
      <c r="AH24" s="210">
        <v>0</v>
      </c>
      <c r="AI24" s="210">
        <v>0</v>
      </c>
      <c r="AJ24" s="210">
        <v>0</v>
      </c>
      <c r="AK24" s="210">
        <v>0</v>
      </c>
      <c r="AL24" s="210">
        <v>0</v>
      </c>
      <c r="AM24" s="210">
        <v>0</v>
      </c>
      <c r="AN24" s="210">
        <v>0</v>
      </c>
      <c r="AO24" s="210">
        <v>0</v>
      </c>
      <c r="AP24" s="210">
        <v>0</v>
      </c>
      <c r="AQ24" s="210">
        <v>0</v>
      </c>
      <c r="AR24" s="212">
        <v>0</v>
      </c>
      <c r="AS24" s="221">
        <v>0</v>
      </c>
      <c r="AT24" s="212">
        <v>0</v>
      </c>
      <c r="AU24" s="210">
        <v>0</v>
      </c>
      <c r="AV24" s="212">
        <v>4</v>
      </c>
      <c r="AW24" s="213">
        <v>34503.910000000003</v>
      </c>
      <c r="AX24" s="214">
        <v>0</v>
      </c>
      <c r="AY24" s="230">
        <v>0</v>
      </c>
      <c r="AZ24" s="208">
        <v>6</v>
      </c>
      <c r="BA24" s="231">
        <v>43669.120000000003</v>
      </c>
      <c r="BB24" s="215">
        <v>0</v>
      </c>
      <c r="BC24" s="216">
        <v>0</v>
      </c>
      <c r="BD24" s="199">
        <v>0</v>
      </c>
      <c r="BE24" s="197">
        <f t="shared" ref="BE24:BE28" si="9">BD24*2000</f>
        <v>0</v>
      </c>
      <c r="BF24" s="199" t="s">
        <v>103</v>
      </c>
      <c r="BG24" s="199">
        <v>10</v>
      </c>
      <c r="BH24" s="197">
        <v>34181.24</v>
      </c>
      <c r="BI24" s="258">
        <v>0</v>
      </c>
      <c r="BJ24" s="200">
        <v>0</v>
      </c>
      <c r="BK24" s="200">
        <v>0</v>
      </c>
      <c r="BL24" s="201">
        <f t="shared" si="3"/>
        <v>1158767.5900000001</v>
      </c>
    </row>
    <row r="25" spans="1:67">
      <c r="A25" s="178">
        <v>10</v>
      </c>
      <c r="B25" s="179" t="s">
        <v>95</v>
      </c>
      <c r="C25" s="219">
        <v>3864</v>
      </c>
      <c r="D25" s="222">
        <v>424</v>
      </c>
      <c r="E25" s="182">
        <v>328874.53999999998</v>
      </c>
      <c r="F25" s="183">
        <v>0</v>
      </c>
      <c r="G25" s="205">
        <v>0</v>
      </c>
      <c r="H25" s="210">
        <v>170</v>
      </c>
      <c r="I25" s="184">
        <f t="shared" si="0"/>
        <v>169895.19500000001</v>
      </c>
      <c r="J25" s="229">
        <v>0</v>
      </c>
      <c r="K25" s="224">
        <v>0</v>
      </c>
      <c r="L25" s="199">
        <v>700</v>
      </c>
      <c r="M25" s="187">
        <v>214435.09</v>
      </c>
      <c r="N25" s="206">
        <v>59</v>
      </c>
      <c r="O25" s="189">
        <v>126312.32000000001</v>
      </c>
      <c r="P25" s="207">
        <v>0</v>
      </c>
      <c r="Q25" s="205">
        <f t="shared" si="7"/>
        <v>0</v>
      </c>
      <c r="R25" s="186">
        <v>150</v>
      </c>
      <c r="S25" s="187">
        <v>230862.72</v>
      </c>
      <c r="T25" s="208">
        <v>0</v>
      </c>
      <c r="U25" s="186">
        <v>0</v>
      </c>
      <c r="V25" s="192">
        <v>0</v>
      </c>
      <c r="W25" s="193">
        <f t="shared" si="1"/>
        <v>0</v>
      </c>
      <c r="X25" s="232">
        <v>0</v>
      </c>
      <c r="Y25" s="193">
        <f t="shared" si="2"/>
        <v>0</v>
      </c>
      <c r="Z25" s="193">
        <v>0</v>
      </c>
      <c r="AA25" s="193">
        <v>0</v>
      </c>
      <c r="AB25" s="208">
        <v>0</v>
      </c>
      <c r="AC25" s="209">
        <v>0</v>
      </c>
      <c r="AD25" s="210">
        <v>0</v>
      </c>
      <c r="AE25" s="211">
        <v>0</v>
      </c>
      <c r="AF25" s="210">
        <v>0</v>
      </c>
      <c r="AG25" s="210">
        <v>0</v>
      </c>
      <c r="AH25" s="210">
        <v>0</v>
      </c>
      <c r="AI25" s="210">
        <v>0</v>
      </c>
      <c r="AJ25" s="210">
        <v>0</v>
      </c>
      <c r="AK25" s="210">
        <v>0</v>
      </c>
      <c r="AL25" s="210">
        <v>0</v>
      </c>
      <c r="AM25" s="210">
        <v>0</v>
      </c>
      <c r="AN25" s="210">
        <v>0</v>
      </c>
      <c r="AO25" s="210">
        <v>0</v>
      </c>
      <c r="AP25" s="210">
        <v>0</v>
      </c>
      <c r="AQ25" s="211">
        <v>0</v>
      </c>
      <c r="AR25" s="212">
        <v>0</v>
      </c>
      <c r="AS25" s="210">
        <v>0</v>
      </c>
      <c r="AT25" s="212">
        <v>0</v>
      </c>
      <c r="AU25" s="210">
        <v>0</v>
      </c>
      <c r="AV25" s="212">
        <v>2</v>
      </c>
      <c r="AW25" s="213">
        <v>17447.11</v>
      </c>
      <c r="AX25" s="214">
        <v>0</v>
      </c>
      <c r="AY25" s="230">
        <v>0</v>
      </c>
      <c r="AZ25" s="208">
        <v>12</v>
      </c>
      <c r="BA25" s="182">
        <v>80298.19</v>
      </c>
      <c r="BB25" s="215">
        <v>0</v>
      </c>
      <c r="BC25" s="216">
        <v>0</v>
      </c>
      <c r="BD25" s="199">
        <v>0</v>
      </c>
      <c r="BE25" s="197">
        <v>0</v>
      </c>
      <c r="BF25" s="199" t="s">
        <v>103</v>
      </c>
      <c r="BG25" s="199">
        <v>24</v>
      </c>
      <c r="BH25" s="197">
        <v>82035.03</v>
      </c>
      <c r="BI25" s="258">
        <v>0</v>
      </c>
      <c r="BJ25" s="200">
        <v>0</v>
      </c>
      <c r="BK25" s="200">
        <v>0</v>
      </c>
      <c r="BL25" s="201">
        <f t="shared" si="3"/>
        <v>1250160.1950000001</v>
      </c>
    </row>
    <row r="26" spans="1:67">
      <c r="A26" s="178">
        <v>11</v>
      </c>
      <c r="B26" s="179" t="s">
        <v>96</v>
      </c>
      <c r="C26" s="219">
        <v>7381</v>
      </c>
      <c r="D26" s="222">
        <v>600</v>
      </c>
      <c r="E26" s="182">
        <v>355668.53</v>
      </c>
      <c r="F26" s="183">
        <v>0</v>
      </c>
      <c r="G26" s="205">
        <v>0</v>
      </c>
      <c r="H26" s="210">
        <v>95</v>
      </c>
      <c r="I26" s="233">
        <f t="shared" si="0"/>
        <v>94941.432499999995</v>
      </c>
      <c r="J26" s="229">
        <v>0</v>
      </c>
      <c r="K26" s="224">
        <f t="shared" si="4"/>
        <v>0</v>
      </c>
      <c r="L26" s="199">
        <v>2500</v>
      </c>
      <c r="M26" s="187">
        <v>765839.66</v>
      </c>
      <c r="N26" s="206">
        <v>0</v>
      </c>
      <c r="O26" s="225">
        <f t="shared" si="6"/>
        <v>0</v>
      </c>
      <c r="P26" s="207">
        <v>0</v>
      </c>
      <c r="Q26" s="205">
        <f t="shared" si="7"/>
        <v>0</v>
      </c>
      <c r="R26" s="186">
        <v>180</v>
      </c>
      <c r="S26" s="187">
        <v>276984.8</v>
      </c>
      <c r="T26" s="208">
        <v>0</v>
      </c>
      <c r="U26" s="186">
        <v>0</v>
      </c>
      <c r="V26" s="192">
        <v>0</v>
      </c>
      <c r="W26" s="193">
        <v>0</v>
      </c>
      <c r="X26" s="205">
        <v>0</v>
      </c>
      <c r="Y26" s="193">
        <f t="shared" si="2"/>
        <v>0</v>
      </c>
      <c r="Z26" s="193">
        <v>225</v>
      </c>
      <c r="AA26" s="187">
        <v>467782.39</v>
      </c>
      <c r="AB26" s="208">
        <v>1</v>
      </c>
      <c r="AC26" s="197">
        <v>204479.07</v>
      </c>
      <c r="AD26" s="210">
        <v>0</v>
      </c>
      <c r="AE26" s="210">
        <v>0</v>
      </c>
      <c r="AF26" s="210">
        <v>0</v>
      </c>
      <c r="AG26" s="210">
        <v>0</v>
      </c>
      <c r="AH26" s="210">
        <v>0</v>
      </c>
      <c r="AI26" s="210">
        <v>0</v>
      </c>
      <c r="AJ26" s="210">
        <v>0</v>
      </c>
      <c r="AK26" s="210">
        <v>0</v>
      </c>
      <c r="AL26" s="210">
        <v>0</v>
      </c>
      <c r="AM26" s="210">
        <v>0</v>
      </c>
      <c r="AN26" s="210">
        <v>0</v>
      </c>
      <c r="AO26" s="210">
        <v>0</v>
      </c>
      <c r="AP26" s="210">
        <v>0</v>
      </c>
      <c r="AQ26" s="210">
        <v>0</v>
      </c>
      <c r="AR26" s="212">
        <v>0</v>
      </c>
      <c r="AS26" s="210">
        <v>0</v>
      </c>
      <c r="AT26" s="212">
        <v>0</v>
      </c>
      <c r="AU26" s="210">
        <v>0</v>
      </c>
      <c r="AV26" s="212">
        <v>0</v>
      </c>
      <c r="AW26" s="221">
        <v>0</v>
      </c>
      <c r="AX26" s="214">
        <v>1</v>
      </c>
      <c r="AY26" s="204">
        <v>122432.26</v>
      </c>
      <c r="AZ26" s="208">
        <v>9</v>
      </c>
      <c r="BA26" s="182">
        <v>104125.35</v>
      </c>
      <c r="BB26" s="215">
        <v>0</v>
      </c>
      <c r="BC26" s="216">
        <v>0</v>
      </c>
      <c r="BD26" s="199">
        <v>276</v>
      </c>
      <c r="BE26" s="197">
        <v>630687.6</v>
      </c>
      <c r="BF26" s="208">
        <v>0</v>
      </c>
      <c r="BG26" s="199">
        <v>0</v>
      </c>
      <c r="BH26" s="197">
        <v>0</v>
      </c>
      <c r="BI26" s="208">
        <v>0</v>
      </c>
      <c r="BJ26" s="200">
        <v>0</v>
      </c>
      <c r="BK26" s="200">
        <v>0</v>
      </c>
      <c r="BL26" s="201">
        <f>BE26+BA26+AY26+AC26+AA26+S26+M26+I26+E26</f>
        <v>3022941.0925000003</v>
      </c>
    </row>
    <row r="27" spans="1:67">
      <c r="A27" s="178">
        <v>12</v>
      </c>
      <c r="B27" s="179" t="s">
        <v>97</v>
      </c>
      <c r="C27" s="219">
        <v>6167</v>
      </c>
      <c r="D27" s="222">
        <v>824</v>
      </c>
      <c r="E27" s="182">
        <v>488451.44</v>
      </c>
      <c r="F27" s="183">
        <v>0</v>
      </c>
      <c r="G27" s="205">
        <v>0</v>
      </c>
      <c r="H27" s="210">
        <v>100</v>
      </c>
      <c r="I27" s="184">
        <f t="shared" si="0"/>
        <v>99938.35</v>
      </c>
      <c r="J27" s="229">
        <v>0</v>
      </c>
      <c r="K27" s="224">
        <f t="shared" si="4"/>
        <v>0</v>
      </c>
      <c r="L27" s="199">
        <v>2500</v>
      </c>
      <c r="M27" s="187">
        <v>765839.66</v>
      </c>
      <c r="N27" s="206">
        <v>0</v>
      </c>
      <c r="O27" s="194">
        <f t="shared" si="6"/>
        <v>0</v>
      </c>
      <c r="P27" s="207">
        <v>0</v>
      </c>
      <c r="Q27" s="205">
        <v>0</v>
      </c>
      <c r="R27" s="186">
        <v>120</v>
      </c>
      <c r="S27" s="187">
        <v>184656.55</v>
      </c>
      <c r="T27" s="208">
        <v>0</v>
      </c>
      <c r="U27" s="193">
        <v>0</v>
      </c>
      <c r="V27" s="192">
        <v>0</v>
      </c>
      <c r="W27" s="193">
        <f t="shared" si="1"/>
        <v>0</v>
      </c>
      <c r="X27" s="186">
        <v>0</v>
      </c>
      <c r="Y27" s="193">
        <f t="shared" si="2"/>
        <v>0</v>
      </c>
      <c r="Z27" s="193">
        <v>0</v>
      </c>
      <c r="AA27" s="193">
        <v>0</v>
      </c>
      <c r="AB27" s="208">
        <v>0</v>
      </c>
      <c r="AC27" s="199">
        <v>0</v>
      </c>
      <c r="AD27" s="210">
        <v>0</v>
      </c>
      <c r="AE27" s="210">
        <v>0</v>
      </c>
      <c r="AF27" s="210">
        <v>0</v>
      </c>
      <c r="AG27" s="210">
        <v>0</v>
      </c>
      <c r="AH27" s="210">
        <v>0</v>
      </c>
      <c r="AI27" s="210">
        <v>0</v>
      </c>
      <c r="AJ27" s="210">
        <v>0</v>
      </c>
      <c r="AK27" s="210">
        <v>0</v>
      </c>
      <c r="AL27" s="210">
        <v>0</v>
      </c>
      <c r="AM27" s="210">
        <v>0</v>
      </c>
      <c r="AN27" s="210">
        <v>0</v>
      </c>
      <c r="AO27" s="210">
        <v>0</v>
      </c>
      <c r="AP27" s="210">
        <v>0</v>
      </c>
      <c r="AQ27" s="210">
        <v>0</v>
      </c>
      <c r="AR27" s="212">
        <v>0</v>
      </c>
      <c r="AS27" s="210">
        <v>0</v>
      </c>
      <c r="AT27" s="212">
        <v>0</v>
      </c>
      <c r="AU27" s="210">
        <v>0</v>
      </c>
      <c r="AV27" s="212">
        <v>0</v>
      </c>
      <c r="AW27" s="221">
        <v>0</v>
      </c>
      <c r="AX27" s="214">
        <v>1</v>
      </c>
      <c r="AY27" s="204">
        <v>218032.26</v>
      </c>
      <c r="AZ27" s="208">
        <v>9</v>
      </c>
      <c r="BA27" s="182">
        <v>104125.36</v>
      </c>
      <c r="BB27" s="215">
        <v>0</v>
      </c>
      <c r="BC27" s="216">
        <v>0</v>
      </c>
      <c r="BD27" s="199">
        <v>240</v>
      </c>
      <c r="BE27" s="197">
        <v>546009.27</v>
      </c>
      <c r="BF27" s="199" t="s">
        <v>103</v>
      </c>
      <c r="BG27" s="199">
        <v>14</v>
      </c>
      <c r="BH27" s="197">
        <v>46321.3</v>
      </c>
      <c r="BI27" s="208">
        <v>0</v>
      </c>
      <c r="BJ27" s="200">
        <v>0</v>
      </c>
      <c r="BK27" s="200">
        <v>0</v>
      </c>
      <c r="BL27" s="201">
        <f>E27+G27+I27+K27+M27+O27+Q27+S27+U27+W27+Y27+AC27+AE27+AG27+AI27+AK27+AM27+AO27+AQ27+AS27+AU27+AW27+AY27+BA27+BC27+BE27+BH27+BK27</f>
        <v>2453374.1900000004</v>
      </c>
    </row>
    <row r="28" spans="1:67" ht="22.5">
      <c r="A28" s="178">
        <v>13</v>
      </c>
      <c r="B28" s="179" t="s">
        <v>98</v>
      </c>
      <c r="C28" s="219">
        <v>7441</v>
      </c>
      <c r="D28" s="222">
        <v>1000</v>
      </c>
      <c r="E28" s="182">
        <v>592780.91</v>
      </c>
      <c r="F28" s="183">
        <v>0</v>
      </c>
      <c r="G28" s="205">
        <v>0</v>
      </c>
      <c r="H28" s="210">
        <v>50</v>
      </c>
      <c r="I28" s="184">
        <v>167896.41</v>
      </c>
      <c r="J28" s="229">
        <v>0</v>
      </c>
      <c r="K28" s="224">
        <f t="shared" si="4"/>
        <v>0</v>
      </c>
      <c r="L28" s="199">
        <v>1500</v>
      </c>
      <c r="M28" s="187">
        <v>487110.86</v>
      </c>
      <c r="N28" s="206">
        <v>0</v>
      </c>
      <c r="O28" s="194">
        <f t="shared" si="6"/>
        <v>0</v>
      </c>
      <c r="P28" s="207">
        <v>0</v>
      </c>
      <c r="Q28" s="205">
        <f t="shared" si="7"/>
        <v>0</v>
      </c>
      <c r="R28" s="186">
        <v>135</v>
      </c>
      <c r="S28" s="187">
        <v>203985.72</v>
      </c>
      <c r="T28" s="208">
        <v>0</v>
      </c>
      <c r="U28" s="186">
        <v>0</v>
      </c>
      <c r="V28" s="192">
        <v>0</v>
      </c>
      <c r="W28" s="193">
        <f t="shared" si="1"/>
        <v>0</v>
      </c>
      <c r="X28" s="186">
        <v>0</v>
      </c>
      <c r="Y28" s="193">
        <f t="shared" si="2"/>
        <v>0</v>
      </c>
      <c r="Z28" s="193">
        <v>0</v>
      </c>
      <c r="AA28" s="193">
        <v>0</v>
      </c>
      <c r="AB28" s="208">
        <v>0</v>
      </c>
      <c r="AC28" s="199">
        <v>0</v>
      </c>
      <c r="AD28" s="210">
        <v>0</v>
      </c>
      <c r="AE28" s="210">
        <v>0</v>
      </c>
      <c r="AF28" s="210">
        <v>0</v>
      </c>
      <c r="AG28" s="210">
        <v>0</v>
      </c>
      <c r="AH28" s="210">
        <v>0</v>
      </c>
      <c r="AI28" s="210">
        <v>0</v>
      </c>
      <c r="AJ28" s="210">
        <v>0</v>
      </c>
      <c r="AK28" s="210">
        <v>0</v>
      </c>
      <c r="AL28" s="210">
        <v>0</v>
      </c>
      <c r="AM28" s="210">
        <v>0</v>
      </c>
      <c r="AN28" s="210">
        <v>0</v>
      </c>
      <c r="AO28" s="210">
        <v>0</v>
      </c>
      <c r="AP28" s="210">
        <v>0</v>
      </c>
      <c r="AQ28" s="210">
        <v>0</v>
      </c>
      <c r="AR28" s="212">
        <v>0</v>
      </c>
      <c r="AS28" s="210">
        <v>0</v>
      </c>
      <c r="AT28" s="212">
        <v>0</v>
      </c>
      <c r="AU28" s="210">
        <v>0</v>
      </c>
      <c r="AV28" s="212">
        <v>2</v>
      </c>
      <c r="AW28" s="213">
        <v>17742.13</v>
      </c>
      <c r="AX28" s="214">
        <v>0</v>
      </c>
      <c r="AY28" s="205">
        <v>0</v>
      </c>
      <c r="AZ28" s="208">
        <v>12</v>
      </c>
      <c r="BA28" s="182">
        <v>80298.19</v>
      </c>
      <c r="BB28" s="215">
        <v>0</v>
      </c>
      <c r="BC28" s="234">
        <v>0</v>
      </c>
      <c r="BD28" s="199">
        <v>0</v>
      </c>
      <c r="BE28" s="235">
        <f t="shared" si="9"/>
        <v>0</v>
      </c>
      <c r="BF28" s="208">
        <v>0</v>
      </c>
      <c r="BG28" s="199">
        <v>0</v>
      </c>
      <c r="BH28" s="235">
        <f t="shared" si="5"/>
        <v>0</v>
      </c>
      <c r="BI28" s="217" t="s">
        <v>33</v>
      </c>
      <c r="BJ28" s="200">
        <v>40</v>
      </c>
      <c r="BK28" s="236">
        <v>63114.32</v>
      </c>
      <c r="BL28" s="201">
        <f>E28+G28+I28+K28+M28+O28+Q28+S28+U28+W28+Y28+AC28+AE28+AG28+AI28+AK28+AM28+AO28+AQ28+AS28+AU28+AW28+AY28+BA28+BC28+BE28+BH28+BK28</f>
        <v>1612928.54</v>
      </c>
    </row>
    <row r="29" spans="1:67">
      <c r="A29" s="178">
        <v>14</v>
      </c>
      <c r="B29" s="179" t="s">
        <v>99</v>
      </c>
      <c r="C29" s="219">
        <v>6187</v>
      </c>
      <c r="D29" s="222">
        <v>1000</v>
      </c>
      <c r="E29" s="226">
        <v>592612.56999999995</v>
      </c>
      <c r="F29" s="183">
        <v>0</v>
      </c>
      <c r="G29" s="205">
        <v>0</v>
      </c>
      <c r="H29" s="210">
        <v>128</v>
      </c>
      <c r="I29" s="184">
        <v>127602.73</v>
      </c>
      <c r="J29" s="229">
        <v>0</v>
      </c>
      <c r="K29" s="224">
        <v>0</v>
      </c>
      <c r="L29" s="199">
        <v>0</v>
      </c>
      <c r="M29" s="193">
        <f t="shared" ref="M29" si="10">L29*419.35</f>
        <v>0</v>
      </c>
      <c r="N29" s="206">
        <v>0</v>
      </c>
      <c r="O29" s="190">
        <f t="shared" si="6"/>
        <v>0</v>
      </c>
      <c r="P29" s="207">
        <v>0</v>
      </c>
      <c r="Q29" s="205">
        <v>0</v>
      </c>
      <c r="R29" s="186">
        <v>80</v>
      </c>
      <c r="S29" s="193">
        <v>123126.78</v>
      </c>
      <c r="T29" s="208">
        <v>0</v>
      </c>
      <c r="U29" s="186">
        <v>0</v>
      </c>
      <c r="V29" s="186">
        <v>0</v>
      </c>
      <c r="W29" s="186">
        <f t="shared" si="1"/>
        <v>0</v>
      </c>
      <c r="X29" s="186">
        <v>0</v>
      </c>
      <c r="Y29" s="186">
        <f t="shared" si="2"/>
        <v>0</v>
      </c>
      <c r="Z29" s="186">
        <v>0</v>
      </c>
      <c r="AA29" s="186">
        <v>0</v>
      </c>
      <c r="AB29" s="208">
        <v>0</v>
      </c>
      <c r="AC29" s="199">
        <v>0</v>
      </c>
      <c r="AD29" s="210">
        <v>0</v>
      </c>
      <c r="AE29" s="210">
        <v>0</v>
      </c>
      <c r="AF29" s="210">
        <v>0</v>
      </c>
      <c r="AG29" s="210">
        <v>0</v>
      </c>
      <c r="AH29" s="210">
        <v>0</v>
      </c>
      <c r="AI29" s="210">
        <v>0</v>
      </c>
      <c r="AJ29" s="210">
        <v>0</v>
      </c>
      <c r="AK29" s="210">
        <v>0</v>
      </c>
      <c r="AL29" s="210">
        <v>0</v>
      </c>
      <c r="AM29" s="210">
        <v>0</v>
      </c>
      <c r="AN29" s="210">
        <v>0</v>
      </c>
      <c r="AO29" s="210">
        <v>0</v>
      </c>
      <c r="AP29" s="210">
        <v>0</v>
      </c>
      <c r="AQ29" s="210">
        <v>0</v>
      </c>
      <c r="AR29" s="212">
        <v>0</v>
      </c>
      <c r="AS29" s="210">
        <v>0</v>
      </c>
      <c r="AT29" s="212">
        <v>0</v>
      </c>
      <c r="AU29" s="211">
        <v>0</v>
      </c>
      <c r="AV29" s="212">
        <v>0</v>
      </c>
      <c r="AW29" s="210">
        <v>0</v>
      </c>
      <c r="AX29" s="214">
        <v>0</v>
      </c>
      <c r="AY29" s="228">
        <v>0</v>
      </c>
      <c r="AZ29" s="208">
        <v>0</v>
      </c>
      <c r="BA29" s="216">
        <v>0</v>
      </c>
      <c r="BB29" s="215">
        <v>0</v>
      </c>
      <c r="BC29" s="216">
        <v>0</v>
      </c>
      <c r="BD29" s="199">
        <v>0</v>
      </c>
      <c r="BE29" s="235">
        <v>0</v>
      </c>
      <c r="BF29" s="199" t="s">
        <v>103</v>
      </c>
      <c r="BG29" s="199">
        <v>10</v>
      </c>
      <c r="BH29" s="235">
        <v>34181.25</v>
      </c>
      <c r="BI29" s="208">
        <v>0</v>
      </c>
      <c r="BJ29" s="200">
        <v>0</v>
      </c>
      <c r="BK29" s="200">
        <v>0</v>
      </c>
      <c r="BL29" s="201">
        <f>E29+G29+I29+K29+M29+O29+Q29+S29+U29+W29+Y29+AC29+AE29+AG29+AI29+AK29+AM29+AO29+AQ29+AS29+AU29+AW29+AY29+BA29+BC29+BE29+BH29+BK29</f>
        <v>877523.33</v>
      </c>
    </row>
    <row r="30" spans="1:67">
      <c r="A30" s="237"/>
      <c r="B30" s="238"/>
      <c r="C30" s="239">
        <f>SUM(C16:C29)</f>
        <v>99586</v>
      </c>
      <c r="D30" s="240">
        <f>SUM(D16:D29)</f>
        <v>8033</v>
      </c>
      <c r="E30" s="241">
        <f>SUM(E16:E29)</f>
        <v>4836303.1100000003</v>
      </c>
      <c r="F30" s="259">
        <f>SUM(F16:F29)</f>
        <v>387</v>
      </c>
      <c r="G30" s="242">
        <f>SUM(G17:G29)</f>
        <v>561835.69999999995</v>
      </c>
      <c r="H30" s="243">
        <f t="shared" ref="H30:R30" si="11">SUM(H16:H29)</f>
        <v>1738</v>
      </c>
      <c r="I30" s="244">
        <f>SUM(I16:I29)</f>
        <v>1864166.263</v>
      </c>
      <c r="J30" s="245">
        <f t="shared" si="11"/>
        <v>0</v>
      </c>
      <c r="K30" s="245"/>
      <c r="L30" s="241">
        <f t="shared" si="11"/>
        <v>24000</v>
      </c>
      <c r="M30" s="246">
        <f>SUM(M16:M29)</f>
        <v>7366772.6400000006</v>
      </c>
      <c r="N30" s="247">
        <f t="shared" si="11"/>
        <v>229.7</v>
      </c>
      <c r="O30" s="247">
        <f>SUM(O16:O29)</f>
        <v>404251.62</v>
      </c>
      <c r="P30" s="248">
        <f t="shared" si="11"/>
        <v>433.5</v>
      </c>
      <c r="Q30" s="249">
        <f>SUM(Q16:Q29)</f>
        <v>956577.05</v>
      </c>
      <c r="R30" s="246">
        <f t="shared" si="11"/>
        <v>1958</v>
      </c>
      <c r="S30" s="246">
        <f t="shared" ref="S30:AC30" si="12">SUM(S16:S29)</f>
        <v>3033953.21</v>
      </c>
      <c r="T30" s="250">
        <f t="shared" si="12"/>
        <v>4</v>
      </c>
      <c r="U30" s="246">
        <f t="shared" si="12"/>
        <v>244343.13</v>
      </c>
      <c r="V30" s="246">
        <f t="shared" si="12"/>
        <v>0</v>
      </c>
      <c r="W30" s="246">
        <f t="shared" si="12"/>
        <v>0</v>
      </c>
      <c r="X30" s="246">
        <f t="shared" si="12"/>
        <v>0</v>
      </c>
      <c r="Y30" s="246">
        <f t="shared" si="12"/>
        <v>0</v>
      </c>
      <c r="Z30" s="246">
        <f t="shared" si="12"/>
        <v>225</v>
      </c>
      <c r="AA30" s="246">
        <f t="shared" si="12"/>
        <v>467782.39</v>
      </c>
      <c r="AB30" s="250">
        <f t="shared" si="12"/>
        <v>4</v>
      </c>
      <c r="AC30" s="241">
        <f t="shared" si="12"/>
        <v>953575.3899999999</v>
      </c>
      <c r="AD30" s="251">
        <v>1</v>
      </c>
      <c r="AE30" s="251">
        <f>SUM(AE25:AE29)</f>
        <v>0</v>
      </c>
      <c r="AF30" s="251">
        <v>2</v>
      </c>
      <c r="AG30" s="251">
        <f>SUM(AG16:AG29)</f>
        <v>0</v>
      </c>
      <c r="AH30" s="251">
        <v>2</v>
      </c>
      <c r="AI30" s="251">
        <f>SUM(AI17:AI29)</f>
        <v>0</v>
      </c>
      <c r="AJ30" s="251">
        <v>3</v>
      </c>
      <c r="AK30" s="251">
        <f>SUM(AK17:AK29)</f>
        <v>0</v>
      </c>
      <c r="AL30" s="251">
        <v>1</v>
      </c>
      <c r="AM30" s="251">
        <f>SUM(AM18:AM29)</f>
        <v>0</v>
      </c>
      <c r="AN30" s="251">
        <v>1</v>
      </c>
      <c r="AO30" s="251">
        <f>SUM(AO16:AO29)</f>
        <v>0</v>
      </c>
      <c r="AP30" s="251">
        <v>2</v>
      </c>
      <c r="AQ30" s="251">
        <f t="shared" ref="AQ30:BJ30" si="13">SUM(AQ17:AQ29)</f>
        <v>0</v>
      </c>
      <c r="AR30" s="252">
        <f t="shared" si="13"/>
        <v>5</v>
      </c>
      <c r="AS30" s="251">
        <f>SUM(AS16:AS29)</f>
        <v>282018.96000000002</v>
      </c>
      <c r="AT30" s="252">
        <f t="shared" si="13"/>
        <v>17</v>
      </c>
      <c r="AU30" s="251">
        <f>SUM(AU16:AU29)</f>
        <v>268286.12</v>
      </c>
      <c r="AV30" s="252">
        <f>SUM(AV16:AV29)</f>
        <v>11</v>
      </c>
      <c r="AW30" s="251">
        <f>SUM(AW16:AW29)</f>
        <v>93605.340000000011</v>
      </c>
      <c r="AX30" s="252">
        <f t="shared" si="13"/>
        <v>8</v>
      </c>
      <c r="AY30" s="251">
        <f>SUM(AY16:AY29)</f>
        <v>1743207.01</v>
      </c>
      <c r="AZ30" s="252">
        <f>SUM(AZ16:AZ29)</f>
        <v>163</v>
      </c>
      <c r="BA30" s="251">
        <f>SUM(BA16:BA29)</f>
        <v>1436825.3800000001</v>
      </c>
      <c r="BB30" s="253">
        <f t="shared" si="13"/>
        <v>0</v>
      </c>
      <c r="BC30" s="251">
        <f t="shared" si="13"/>
        <v>0</v>
      </c>
      <c r="BD30" s="251">
        <f>SUM(BD16:BD29)</f>
        <v>2843</v>
      </c>
      <c r="BE30" s="251">
        <f>SUM(BE16:BE29)</f>
        <v>6328307.2599999998</v>
      </c>
      <c r="BF30" s="251" t="s">
        <v>103</v>
      </c>
      <c r="BG30" s="251">
        <f t="shared" si="13"/>
        <v>157</v>
      </c>
      <c r="BH30" s="251">
        <f>SUM(BH16:BH29)</f>
        <v>564075.1100000001</v>
      </c>
      <c r="BI30" s="252">
        <v>1</v>
      </c>
      <c r="BJ30" s="251">
        <f t="shared" si="13"/>
        <v>40</v>
      </c>
      <c r="BK30" s="243">
        <f>SUM(BK28:BK29)</f>
        <v>63114.32</v>
      </c>
      <c r="BL30" s="254">
        <f>SUM(BL16:BL29)</f>
        <v>31469000.002999999</v>
      </c>
    </row>
    <row r="31" spans="1:67">
      <c r="A31" s="255"/>
      <c r="B31" s="167"/>
      <c r="C31" s="167"/>
      <c r="D31" s="167"/>
      <c r="E31" s="167"/>
      <c r="F31" s="256"/>
      <c r="G31" s="311" t="s">
        <v>120</v>
      </c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255"/>
      <c r="BK31" s="266"/>
      <c r="BL31" s="266"/>
    </row>
    <row r="32" spans="1:67">
      <c r="A32" s="167"/>
      <c r="B32" s="167"/>
      <c r="C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263"/>
      <c r="AZ32" s="264"/>
      <c r="BA32" s="263"/>
      <c r="BB32" s="263"/>
      <c r="BC32" s="263"/>
      <c r="BD32" s="263"/>
      <c r="BE32" s="167"/>
      <c r="BF32" s="167"/>
      <c r="BG32" s="167"/>
      <c r="BH32" s="167"/>
      <c r="BI32" s="264" t="s">
        <v>114</v>
      </c>
      <c r="BJ32" s="167"/>
      <c r="BK32" s="265"/>
      <c r="BL32" s="265"/>
    </row>
    <row r="33" spans="1:64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</row>
    <row r="34" spans="1:64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</row>
    <row r="35" spans="1:64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</row>
    <row r="36" spans="1:64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</row>
  </sheetData>
  <mergeCells count="42">
    <mergeCell ref="L2:Z3"/>
    <mergeCell ref="B4:D4"/>
    <mergeCell ref="B5:D5"/>
    <mergeCell ref="B6:E6"/>
    <mergeCell ref="BE4:BK4"/>
    <mergeCell ref="BD5:BK5"/>
    <mergeCell ref="A9:BL9"/>
    <mergeCell ref="A11:A14"/>
    <mergeCell ref="B11:B14"/>
    <mergeCell ref="C11:C13"/>
    <mergeCell ref="D11:BL11"/>
    <mergeCell ref="D12:E13"/>
    <mergeCell ref="F12:G13"/>
    <mergeCell ref="H12:I13"/>
    <mergeCell ref="J12:K13"/>
    <mergeCell ref="L12:M13"/>
    <mergeCell ref="BF12:BH13"/>
    <mergeCell ref="BI12:BK13"/>
    <mergeCell ref="BL12:BL13"/>
    <mergeCell ref="AN12:AO13"/>
    <mergeCell ref="AP12:AQ13"/>
    <mergeCell ref="AZ12:BA13"/>
    <mergeCell ref="G31:W31"/>
    <mergeCell ref="Z12:AA13"/>
    <mergeCell ref="N12:O13"/>
    <mergeCell ref="P12:Q13"/>
    <mergeCell ref="R12:S13"/>
    <mergeCell ref="T12:U13"/>
    <mergeCell ref="V12:W13"/>
    <mergeCell ref="X12:Y13"/>
    <mergeCell ref="BB12:BC13"/>
    <mergeCell ref="BD12:BE13"/>
    <mergeCell ref="AB12:AC13"/>
    <mergeCell ref="AD12:AE13"/>
    <mergeCell ref="AF12:AG13"/>
    <mergeCell ref="AH12:AI13"/>
    <mergeCell ref="AJ12:AK13"/>
    <mergeCell ref="AL12:AM13"/>
    <mergeCell ref="AR12:AS13"/>
    <mergeCell ref="AT12:AU13"/>
    <mergeCell ref="AV12:AW13"/>
    <mergeCell ref="AX12:AY13"/>
  </mergeCells>
  <pageMargins left="0.25" right="0.25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Лист1</vt:lpstr>
      <vt:lpstr>Лист2</vt:lpstr>
      <vt:lpstr>Лист3</vt:lpstr>
      <vt:lpstr>Лист2!Область_печати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2012-08-10T14:06:29Z</cp:lastPrinted>
  <dcterms:created xsi:type="dcterms:W3CDTF">2006-09-28T05:33:49Z</dcterms:created>
  <dcterms:modified xsi:type="dcterms:W3CDTF">2013-10-15T06:27:55Z</dcterms:modified>
</cp:coreProperties>
</file>